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231"/>
  <workbookPr/>
  <mc:AlternateContent xmlns:mc="http://schemas.openxmlformats.org/markup-compatibility/2006">
    <mc:Choice Requires="x15">
      <x15ac:absPath xmlns:x15ac="http://schemas.microsoft.com/office/spreadsheetml/2010/11/ac" url="J:\Comissão Permanente de Licitação\001 Suporte Licitações 2024\Editais\Pregão Eletrônico nº.02.2024 - Mao de Obra Terceirizada Engenharia\"/>
    </mc:Choice>
  </mc:AlternateContent>
  <xr:revisionPtr revIDLastSave="0" documentId="13_ncr:1_{068036C2-E298-4869-9A05-CB3641B53331}" xr6:coauthVersionLast="47" xr6:coauthVersionMax="47" xr10:uidLastSave="{00000000-0000-0000-0000-000000000000}"/>
  <bookViews>
    <workbookView xWindow="-120" yWindow="-120" windowWidth="29040" windowHeight="15840" tabRatio="858" firstSheet="2" activeTab="28" xr2:uid="{00000000-000D-0000-FFFF-FFFF00000000}"/>
  </bookViews>
  <sheets>
    <sheet name="Sinteses de CCT's" sheetId="106" r:id="rId1"/>
    <sheet name="BASE" sheetId="137" state="hidden" r:id="rId2"/>
    <sheet name="RESUMO GERAL" sheetId="96" r:id="rId3"/>
    <sheet name="1------------------------------" sheetId="161" state="hidden" r:id="rId4"/>
    <sheet name="LOTE 1 - CONTAGEM" sheetId="1" state="hidden" r:id="rId5"/>
    <sheet name="RESUMO 1" sheetId="14" r:id="rId6"/>
    <sheet name="MATERIAIS 1" sheetId="93" state="hidden" r:id="rId7"/>
    <sheet name="FERRAMENTAS E EQUIPAMENTO 1" sheetId="111" state="hidden" r:id="rId8"/>
    <sheet name="UNIFORMES 1" sheetId="4" r:id="rId9"/>
    <sheet name="UNIFORMES 1.1" sheetId="167" r:id="rId10"/>
    <sheet name="EPIS 1.1" sheetId="92" r:id="rId11"/>
    <sheet name="EPCS 1" sheetId="112" r:id="rId12"/>
    <sheet name="CURSOS 1.2" sheetId="130" r:id="rId13"/>
    <sheet name="Equipamentos - MLP" sheetId="138" state="hidden" r:id="rId14"/>
    <sheet name="Limpeza M²" sheetId="126" state="hidden" r:id="rId15"/>
    <sheet name="1.1" sheetId="15" r:id="rId16"/>
    <sheet name="1.2" sheetId="16" r:id="rId17"/>
    <sheet name="1.3" sheetId="17" r:id="rId18"/>
    <sheet name="1.4" sheetId="18" r:id="rId19"/>
    <sheet name="1.5" sheetId="19" r:id="rId20"/>
    <sheet name="1.6" sheetId="20" r:id="rId21"/>
    <sheet name="1.7" sheetId="21" r:id="rId22"/>
    <sheet name="1.8" sheetId="22" r:id="rId23"/>
    <sheet name="1.9" sheetId="25" r:id="rId24"/>
    <sheet name="1.11" sheetId="27" r:id="rId25"/>
    <sheet name="1.12" sheetId="97" r:id="rId26"/>
    <sheet name="1.13" sheetId="98" r:id="rId27"/>
    <sheet name="1.14" sheetId="99" r:id="rId28"/>
    <sheet name="1.15" sheetId="168" r:id="rId29"/>
    <sheet name="Planilha3" sheetId="171" r:id="rId30"/>
    <sheet name="Planilha2" sheetId="170" r:id="rId31"/>
    <sheet name="Planilha1" sheetId="169" r:id="rId32"/>
    <sheet name="2------------------------------" sheetId="162" state="hidden" r:id="rId33"/>
    <sheet name="3------------------------------" sheetId="163" state="hidden" r:id="rId34"/>
    <sheet name="4------------------------------" sheetId="164" state="hidden" r:id="rId35"/>
    <sheet name="5------------------------------" sheetId="165" state="hidden" r:id="rId36"/>
    <sheet name="6------------------------------" sheetId="166" state="hidden" r:id="rId37"/>
  </sheets>
  <externalReferences>
    <externalReference r:id="rId38"/>
  </externalReferences>
  <definedNames>
    <definedName name="_xlnm._FilterDatabase" localSheetId="13" hidden="1">'Equipamentos - MLP'!#REF!</definedName>
    <definedName name="_Key1" hidden="1">#REF!</definedName>
    <definedName name="_Key2" hidden="1">#REF!</definedName>
    <definedName name="_Order1" hidden="1">255</definedName>
    <definedName name="_Order2" hidden="1">255</definedName>
    <definedName name="_Sort" hidden="1">#REF!</definedName>
    <definedName name="_xlnm.Print_Area" localSheetId="15">'1.1'!$A$1:$I$149</definedName>
    <definedName name="_xlnm.Print_Area" localSheetId="24">'1.11'!$A$1:$I$148</definedName>
    <definedName name="_xlnm.Print_Area" localSheetId="25">'1.12'!$A$1:$I$149</definedName>
    <definedName name="_xlnm.Print_Area" localSheetId="26">'1.13'!$A$1:$I$149</definedName>
    <definedName name="_xlnm.Print_Area" localSheetId="27">'1.14'!$A$1:$I$149</definedName>
    <definedName name="_xlnm.Print_Area" localSheetId="16">'1.2'!$A$1:$I$149</definedName>
    <definedName name="_xlnm.Print_Area" localSheetId="17">'1.3'!$A$1:$I$149</definedName>
    <definedName name="_xlnm.Print_Area" localSheetId="18">'1.4'!$A$1:$I$149</definedName>
    <definedName name="_xlnm.Print_Area" localSheetId="19">'1.5'!$A$1:$I$149</definedName>
    <definedName name="_xlnm.Print_Area" localSheetId="20">'1.6'!$A$1:$I$149</definedName>
    <definedName name="_xlnm.Print_Area" localSheetId="21">'1.7'!$A$1:$I$149</definedName>
    <definedName name="_xlnm.Print_Area" localSheetId="22">'1.8'!$A$1:$I$149</definedName>
    <definedName name="_xlnm.Print_Area" localSheetId="23">'1.9'!$A$1:$I$149</definedName>
    <definedName name="_xlnm.Print_Area" localSheetId="32">'2------------------------------'!$A$1:$I$148</definedName>
    <definedName name="_xlnm.Print_Area" localSheetId="33">'3------------------------------'!$A$1:$I$148</definedName>
    <definedName name="_xlnm.Print_Area" localSheetId="34">'4------------------------------'!$A$1:$I$148</definedName>
    <definedName name="_xlnm.Print_Area" localSheetId="35">'5------------------------------'!$A$1:$I$148</definedName>
    <definedName name="_xlnm.Print_Area" localSheetId="36">'6------------------------------'!$A$1:$I$148</definedName>
    <definedName name="_xlnm.Print_Area" localSheetId="12">'CURSOS 1.2'!$A$1:$G$40</definedName>
    <definedName name="_xlnm.Print_Area" localSheetId="11">'EPCS 1'!$A$1:$H$29</definedName>
    <definedName name="_xlnm.Print_Area" localSheetId="10">'EPIS 1.1'!$A$1:$I$141</definedName>
    <definedName name="_xlnm.Print_Area" localSheetId="13">'Equipamentos - MLP'!$C$1:$F$57</definedName>
    <definedName name="_xlnm.Print_Area" localSheetId="7">'FERRAMENTAS E EQUIPAMENTO 1'!$A$1:$G$32</definedName>
    <definedName name="_xlnm.Print_Area" localSheetId="14">'Limpeza M²'!$A$1:$I$140</definedName>
    <definedName name="_xlnm.Print_Area" localSheetId="4">'LOTE 1 - CONTAGEM'!$A$1:$L$44</definedName>
    <definedName name="_xlnm.Print_Area" localSheetId="6">'MATERIAIS 1'!$A$1:$G$79</definedName>
    <definedName name="_xlnm.Print_Area" localSheetId="5">'RESUMO 1'!$B$1:$P$24</definedName>
    <definedName name="_xlnm.Print_Area" localSheetId="0">'Sinteses de CCT''s'!$A$1:$L$36</definedName>
    <definedName name="_xlnm.Print_Area" localSheetId="8">'UNIFORMES 1'!$A$1:$F$46</definedName>
    <definedName name="cestabasica">#REF!</definedName>
    <definedName name="encargos">#REF!</definedName>
    <definedName name="Excel_BuiltIn__FilterDatabase_1_1">#REF!</definedName>
    <definedName name="Excel_BuiltIn_Print_Area_2">#REF!</definedName>
    <definedName name="Excel_BuiltIn_Print_Area_3">#REF!</definedName>
    <definedName name="Excel_BuiltIn_Print_Titles_1_1">#REF!</definedName>
    <definedName name="Excel_BuiltIn_Print_Titles_54">(#REF!,#REF!)</definedName>
    <definedName name="grupoa">#REF!</definedName>
    <definedName name="grupob">#REF!</definedName>
    <definedName name="grupoc">#REF!</definedName>
    <definedName name="grupod">#REF!</definedName>
    <definedName name="horasnoturnaspormes">#REF!</definedName>
    <definedName name="HTML_CodePage" hidden="1">1252</definedName>
    <definedName name="HTML_Control" hidden="1">{"'SERVI-SAN (2)'!$G$56:$H$56","'SERVI-SAN (2)'!$G$56:$H$56"}</definedName>
    <definedName name="HTML_Description" hidden="1">""</definedName>
    <definedName name="HTML_Email" hidden="1">""</definedName>
    <definedName name="HTML_Header" hidden="1">"SERVI-SAN (2)"</definedName>
    <definedName name="HTML_LastUpdate" hidden="1">"13/09/2000"</definedName>
    <definedName name="HTML_LineAfter" hidden="1">FALSE</definedName>
    <definedName name="HTML_LineBefore" hidden="1">FALSE</definedName>
    <definedName name="HTML_Name" hidden="1">"José Osvaldo Alvares de Andrade"</definedName>
    <definedName name="HTML_OBDlg2" hidden="1">TRUE</definedName>
    <definedName name="HTML_OBDlg4" hidden="1">TRUE</definedName>
    <definedName name="HTML_OS" hidden="1">0</definedName>
    <definedName name="HTML_PathFile" hidden="1">"C:\Meus documentos\Imagens\MeuHTML.htm"</definedName>
    <definedName name="HTML_Title" hidden="1">"002-00 e 003-00"</definedName>
    <definedName name="insumos">#REF!</definedName>
    <definedName name="OLE_LINK1_1">'[1]COTAÇÃO PRODUTOS'!#REF!</definedName>
    <definedName name="plan01">#REF!</definedName>
    <definedName name="plll">#REF!</definedName>
    <definedName name="provadeimposto">#REF!</definedName>
    <definedName name="quantidade">#REF!</definedName>
    <definedName name="remuneracao">#REF!</definedName>
    <definedName name="remuneracaomaisreserva">#REF!</definedName>
    <definedName name="reservatecnica">#REF!</definedName>
    <definedName name="Results" localSheetId="13">'Equipamentos - MLP'!#REF!</definedName>
    <definedName name="Results">#REF!</definedName>
    <definedName name="salario">#REF!</definedName>
    <definedName name="salariosupervisor">#REF!</definedName>
    <definedName name="segurodevida">#REF!</definedName>
    <definedName name="soma">#REF!</definedName>
    <definedName name="subsoma">#REF!</definedName>
    <definedName name="tarifaonibus">#REF!</definedName>
    <definedName name="totaldeinsumos">#REF!</definedName>
    <definedName name="treinamento">#REF!</definedName>
    <definedName name="tstststs">#REF!</definedName>
    <definedName name="uniforme">#REF!</definedName>
    <definedName name="valordahoranoturno">#REF!</definedName>
  </definedNames>
  <calcPr calcId="191029" fullPrecision="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2" i="168" l="1"/>
  <c r="H31" i="168" s="1"/>
  <c r="F12" i="15"/>
  <c r="F22" i="99"/>
  <c r="F22" i="98"/>
  <c r="F22" i="97"/>
  <c r="H31" i="97" s="1"/>
  <c r="F35" i="97" s="1"/>
  <c r="F22" i="27"/>
  <c r="H31" i="27" s="1"/>
  <c r="F35" i="27" s="1"/>
  <c r="F22" i="22"/>
  <c r="F22" i="21"/>
  <c r="H31" i="21" s="1"/>
  <c r="F35" i="21" s="1"/>
  <c r="H35" i="21" s="1"/>
  <c r="F22" i="20"/>
  <c r="F22" i="19"/>
  <c r="H31" i="19" s="1"/>
  <c r="F35" i="19" s="1"/>
  <c r="F22" i="18"/>
  <c r="H31" i="18" s="1"/>
  <c r="F35" i="18" s="1"/>
  <c r="F22" i="17"/>
  <c r="F22" i="16"/>
  <c r="F22" i="15"/>
  <c r="K31" i="15"/>
  <c r="F24" i="168"/>
  <c r="F20" i="168"/>
  <c r="F23" i="168" s="1"/>
  <c r="F24" i="99"/>
  <c r="F20" i="99"/>
  <c r="F24" i="98"/>
  <c r="F20" i="98"/>
  <c r="F24" i="97"/>
  <c r="F20" i="97"/>
  <c r="F24" i="27"/>
  <c r="H148" i="168"/>
  <c r="H141" i="168"/>
  <c r="H106" i="168"/>
  <c r="H111" i="168"/>
  <c r="H112" i="168" s="1"/>
  <c r="H140" i="168" s="1"/>
  <c r="F106" i="168"/>
  <c r="G99" i="168"/>
  <c r="G98" i="168"/>
  <c r="G97" i="168"/>
  <c r="F97" i="168"/>
  <c r="F101" i="168" s="1"/>
  <c r="G96" i="168"/>
  <c r="G95" i="168"/>
  <c r="F85" i="168"/>
  <c r="G60" i="168"/>
  <c r="F88" i="168"/>
  <c r="F90" i="168" s="1"/>
  <c r="F46" i="168"/>
  <c r="F48" i="168"/>
  <c r="H33" i="168"/>
  <c r="F12" i="168"/>
  <c r="F11" i="168"/>
  <c r="F19" i="168" s="1"/>
  <c r="B5" i="168"/>
  <c r="O19" i="14"/>
  <c r="H79" i="168"/>
  <c r="H13" i="96"/>
  <c r="G29" i="106"/>
  <c r="H139" i="168"/>
  <c r="H110" i="168"/>
  <c r="F20" i="27"/>
  <c r="E22" i="112"/>
  <c r="G21" i="112"/>
  <c r="G20" i="112"/>
  <c r="G16" i="112"/>
  <c r="G19" i="112"/>
  <c r="G18" i="112"/>
  <c r="G17" i="112"/>
  <c r="G15" i="112"/>
  <c r="G22" i="112" s="1"/>
  <c r="G14" i="112"/>
  <c r="G13" i="112"/>
  <c r="G12" i="112"/>
  <c r="F140" i="92"/>
  <c r="F126" i="92"/>
  <c r="G115" i="92"/>
  <c r="H115" i="92" s="1"/>
  <c r="G116" i="92"/>
  <c r="H116" i="92" s="1"/>
  <c r="G117" i="92"/>
  <c r="H117" i="92"/>
  <c r="G118" i="92"/>
  <c r="H118" i="92" s="1"/>
  <c r="G119" i="92"/>
  <c r="H119" i="92" s="1"/>
  <c r="G120" i="92"/>
  <c r="H120" i="92" s="1"/>
  <c r="G121" i="92"/>
  <c r="H121" i="92" s="1"/>
  <c r="G122" i="92"/>
  <c r="H122" i="92" s="1"/>
  <c r="G123" i="92"/>
  <c r="H123" i="92"/>
  <c r="G124" i="92"/>
  <c r="G125" i="92"/>
  <c r="G114" i="92"/>
  <c r="H114" i="92"/>
  <c r="G95" i="92"/>
  <c r="H95" i="92" s="1"/>
  <c r="F109" i="92"/>
  <c r="F90" i="92"/>
  <c r="G76" i="92"/>
  <c r="H76" i="92" s="1"/>
  <c r="G69" i="92"/>
  <c r="H69" i="92"/>
  <c r="G68" i="92"/>
  <c r="H68" i="92"/>
  <c r="G67" i="92"/>
  <c r="H67" i="92"/>
  <c r="G66" i="92"/>
  <c r="H66" i="92" s="1"/>
  <c r="G65" i="92"/>
  <c r="H65" i="92"/>
  <c r="G64" i="92"/>
  <c r="H64" i="92"/>
  <c r="G63" i="92"/>
  <c r="H63" i="92"/>
  <c r="G62" i="92"/>
  <c r="H62" i="92"/>
  <c r="G61" i="92"/>
  <c r="H61" i="92"/>
  <c r="H52" i="92"/>
  <c r="G108" i="92"/>
  <c r="H108" i="92" s="1"/>
  <c r="H125" i="92"/>
  <c r="G139" i="92"/>
  <c r="H139" i="92"/>
  <c r="G89" i="92"/>
  <c r="H89" i="92"/>
  <c r="F71" i="92"/>
  <c r="F47" i="92"/>
  <c r="G46" i="92"/>
  <c r="H46" i="92"/>
  <c r="G45" i="92"/>
  <c r="H45" i="92" s="1"/>
  <c r="G44" i="92"/>
  <c r="H44" i="92" s="1"/>
  <c r="G43" i="92"/>
  <c r="G42" i="92"/>
  <c r="G41" i="92"/>
  <c r="G40" i="92"/>
  <c r="G39" i="92"/>
  <c r="H39" i="92" s="1"/>
  <c r="G38" i="92"/>
  <c r="G37" i="92"/>
  <c r="G36" i="92"/>
  <c r="G35" i="92"/>
  <c r="G34" i="92"/>
  <c r="H34" i="92" s="1"/>
  <c r="G33" i="92"/>
  <c r="H33" i="92" s="1"/>
  <c r="G32" i="92"/>
  <c r="H32" i="92" s="1"/>
  <c r="G31" i="92"/>
  <c r="G30" i="92"/>
  <c r="G29" i="92"/>
  <c r="G28" i="92"/>
  <c r="I14" i="96"/>
  <c r="P20" i="14"/>
  <c r="G47" i="92"/>
  <c r="H47" i="92" s="1"/>
  <c r="F30" i="130"/>
  <c r="C39" i="130" s="1"/>
  <c r="F29" i="130"/>
  <c r="F28" i="130"/>
  <c r="F23" i="130"/>
  <c r="F22" i="130"/>
  <c r="F24" i="130"/>
  <c r="C38" i="130" s="1"/>
  <c r="F17" i="130"/>
  <c r="F16" i="130"/>
  <c r="F12" i="130"/>
  <c r="C33" i="130" s="1"/>
  <c r="F11" i="130"/>
  <c r="F10" i="130"/>
  <c r="F9" i="130"/>
  <c r="F8" i="130"/>
  <c r="F18" i="130"/>
  <c r="C37" i="130" s="1"/>
  <c r="C36" i="130"/>
  <c r="C35" i="130"/>
  <c r="C34" i="130"/>
  <c r="G138" i="92"/>
  <c r="H138" i="92"/>
  <c r="G137" i="92"/>
  <c r="H137" i="92"/>
  <c r="G136" i="92"/>
  <c r="H136" i="92"/>
  <c r="G135" i="92"/>
  <c r="H135" i="92" s="1"/>
  <c r="G134" i="92"/>
  <c r="H134" i="92"/>
  <c r="G133" i="92"/>
  <c r="H133" i="92"/>
  <c r="G132" i="92"/>
  <c r="H132" i="92"/>
  <c r="G131" i="92"/>
  <c r="H131" i="92"/>
  <c r="G107" i="92"/>
  <c r="H107" i="92"/>
  <c r="G106" i="92"/>
  <c r="H106" i="92" s="1"/>
  <c r="G105" i="92"/>
  <c r="H105" i="92"/>
  <c r="G104" i="92"/>
  <c r="H104" i="92"/>
  <c r="G103" i="92"/>
  <c r="H103" i="92"/>
  <c r="G102" i="92"/>
  <c r="H102" i="92"/>
  <c r="G101" i="92"/>
  <c r="H101" i="92"/>
  <c r="G100" i="92"/>
  <c r="H100" i="92" s="1"/>
  <c r="G99" i="92"/>
  <c r="H99" i="92"/>
  <c r="G98" i="92"/>
  <c r="H98" i="92"/>
  <c r="G97" i="92"/>
  <c r="H97" i="92"/>
  <c r="G96" i="92"/>
  <c r="H96" i="92" s="1"/>
  <c r="F23" i="92"/>
  <c r="G88" i="92"/>
  <c r="H88" i="92"/>
  <c r="G87" i="92"/>
  <c r="H87" i="92" s="1"/>
  <c r="G86" i="92"/>
  <c r="H86" i="92"/>
  <c r="G85" i="92"/>
  <c r="H85" i="92"/>
  <c r="G84" i="92"/>
  <c r="H84" i="92"/>
  <c r="G83" i="92"/>
  <c r="H83" i="92"/>
  <c r="G82" i="92"/>
  <c r="H82" i="92"/>
  <c r="G81" i="92"/>
  <c r="H81" i="92" s="1"/>
  <c r="G80" i="92"/>
  <c r="H80" i="92"/>
  <c r="G79" i="92"/>
  <c r="H79" i="92"/>
  <c r="G78" i="92"/>
  <c r="H78" i="92"/>
  <c r="G77" i="92"/>
  <c r="G90" i="92" s="1"/>
  <c r="H90" i="92" s="1"/>
  <c r="G60" i="92"/>
  <c r="H60" i="92" s="1"/>
  <c r="G59" i="92"/>
  <c r="H59" i="92" s="1"/>
  <c r="G58" i="92"/>
  <c r="H58" i="92"/>
  <c r="G57" i="92"/>
  <c r="H57" i="92" s="1"/>
  <c r="G56" i="92"/>
  <c r="H56" i="92"/>
  <c r="G55" i="92"/>
  <c r="H55" i="92" s="1"/>
  <c r="G54" i="92"/>
  <c r="H54" i="92" s="1"/>
  <c r="G53" i="92"/>
  <c r="H53" i="92" s="1"/>
  <c r="H43" i="92"/>
  <c r="H42" i="92"/>
  <c r="H41" i="92"/>
  <c r="H40" i="92"/>
  <c r="H38" i="92"/>
  <c r="H37" i="92"/>
  <c r="H36" i="92"/>
  <c r="H35" i="92"/>
  <c r="H31" i="92"/>
  <c r="H30" i="92"/>
  <c r="H29" i="92"/>
  <c r="H28" i="92"/>
  <c r="G109" i="92"/>
  <c r="H109" i="92" s="1"/>
  <c r="H77" i="92"/>
  <c r="G5" i="92"/>
  <c r="H5" i="92" s="1"/>
  <c r="G6" i="92"/>
  <c r="H6" i="92"/>
  <c r="G7" i="92"/>
  <c r="H7" i="92" s="1"/>
  <c r="G8" i="92"/>
  <c r="H8" i="92" s="1"/>
  <c r="G9" i="92"/>
  <c r="H9" i="92" s="1"/>
  <c r="G10" i="92"/>
  <c r="H10" i="92"/>
  <c r="G11" i="92"/>
  <c r="H11" i="92" s="1"/>
  <c r="G12" i="92"/>
  <c r="H12" i="92"/>
  <c r="G13" i="92"/>
  <c r="H13" i="92" s="1"/>
  <c r="G14" i="92"/>
  <c r="H14" i="92" s="1"/>
  <c r="G15" i="92"/>
  <c r="H15" i="92" s="1"/>
  <c r="G16" i="92"/>
  <c r="H16" i="92"/>
  <c r="G17" i="92"/>
  <c r="H17" i="92" s="1"/>
  <c r="G18" i="92"/>
  <c r="H18" i="92"/>
  <c r="G19" i="92"/>
  <c r="H19" i="92" s="1"/>
  <c r="G20" i="92"/>
  <c r="H20" i="92" s="1"/>
  <c r="G21" i="92"/>
  <c r="H21" i="92" s="1"/>
  <c r="G4" i="92"/>
  <c r="H4" i="92"/>
  <c r="E2" i="167"/>
  <c r="E4" i="167" s="1"/>
  <c r="E5" i="167" s="1"/>
  <c r="E3" i="167"/>
  <c r="E33" i="4"/>
  <c r="F24" i="25"/>
  <c r="F20" i="25"/>
  <c r="F23" i="22"/>
  <c r="F24" i="22"/>
  <c r="F40" i="93"/>
  <c r="G40" i="93" s="1"/>
  <c r="G77" i="93"/>
  <c r="G76" i="93"/>
  <c r="G75" i="93"/>
  <c r="G74" i="93"/>
  <c r="G73" i="93"/>
  <c r="G72" i="93"/>
  <c r="G71" i="93"/>
  <c r="G70" i="93"/>
  <c r="G69" i="93"/>
  <c r="G68" i="93"/>
  <c r="G67" i="93"/>
  <c r="G66" i="93"/>
  <c r="G65" i="93"/>
  <c r="G64" i="93"/>
  <c r="G63" i="93"/>
  <c r="G62" i="93"/>
  <c r="G61" i="93"/>
  <c r="G60" i="93"/>
  <c r="G59" i="93"/>
  <c r="G58" i="93"/>
  <c r="G57" i="93"/>
  <c r="G56" i="93"/>
  <c r="G55" i="93"/>
  <c r="G54" i="93"/>
  <c r="G53" i="93"/>
  <c r="G52" i="93"/>
  <c r="G51" i="93"/>
  <c r="G50" i="93"/>
  <c r="G49" i="93"/>
  <c r="G48" i="93"/>
  <c r="G47" i="93"/>
  <c r="G46" i="93"/>
  <c r="G45" i="93"/>
  <c r="G44" i="93"/>
  <c r="G43" i="93"/>
  <c r="G42" i="93"/>
  <c r="G41" i="93"/>
  <c r="G39" i="93"/>
  <c r="G38" i="93"/>
  <c r="G37" i="93"/>
  <c r="G36" i="93"/>
  <c r="G35" i="93"/>
  <c r="G34" i="93"/>
  <c r="G33" i="93"/>
  <c r="G32" i="93"/>
  <c r="G31" i="93"/>
  <c r="G30" i="93"/>
  <c r="G29" i="93"/>
  <c r="G28" i="93"/>
  <c r="G27" i="93"/>
  <c r="G26" i="93"/>
  <c r="G25" i="93"/>
  <c r="G24" i="93"/>
  <c r="G23" i="93"/>
  <c r="G22" i="93"/>
  <c r="G21" i="93"/>
  <c r="G20" i="93"/>
  <c r="G19" i="93"/>
  <c r="G18" i="93"/>
  <c r="G17" i="93"/>
  <c r="G16" i="93"/>
  <c r="G15" i="93"/>
  <c r="G14" i="93"/>
  <c r="G13" i="93"/>
  <c r="G12" i="93"/>
  <c r="G11" i="93"/>
  <c r="G10" i="93"/>
  <c r="G9" i="93"/>
  <c r="G8" i="93"/>
  <c r="G7" i="93"/>
  <c r="G6" i="93"/>
  <c r="G5" i="93"/>
  <c r="G78" i="93" s="1"/>
  <c r="G79" i="93" s="1"/>
  <c r="M9" i="1" s="1"/>
  <c r="H33" i="15"/>
  <c r="H33" i="17"/>
  <c r="H53" i="126"/>
  <c r="G177" i="106"/>
  <c r="F177" i="106"/>
  <c r="G117" i="106"/>
  <c r="F117" i="106"/>
  <c r="G91" i="106"/>
  <c r="F91" i="106"/>
  <c r="H63" i="106"/>
  <c r="G63" i="106"/>
  <c r="F63" i="106"/>
  <c r="H146" i="106"/>
  <c r="G146" i="106"/>
  <c r="F146" i="106"/>
  <c r="H31" i="99"/>
  <c r="H32" i="99"/>
  <c r="G60" i="99"/>
  <c r="F88" i="99" s="1"/>
  <c r="H31" i="98"/>
  <c r="H37" i="98" s="1"/>
  <c r="H32" i="98"/>
  <c r="G60" i="98"/>
  <c r="F88" i="98"/>
  <c r="G54" i="97"/>
  <c r="G60" i="97"/>
  <c r="F88" i="97"/>
  <c r="H31" i="22"/>
  <c r="G60" i="22"/>
  <c r="F88" i="22" s="1"/>
  <c r="H31" i="25"/>
  <c r="H32" i="25" s="1"/>
  <c r="G60" i="25"/>
  <c r="F88" i="25" s="1"/>
  <c r="G54" i="27"/>
  <c r="G60" i="27"/>
  <c r="F88" i="27"/>
  <c r="H32" i="21"/>
  <c r="H34" i="21" s="1"/>
  <c r="G60" i="21"/>
  <c r="F88" i="21"/>
  <c r="F90" i="21" s="1"/>
  <c r="H31" i="20"/>
  <c r="H32" i="20"/>
  <c r="G60" i="20"/>
  <c r="F88" i="20" s="1"/>
  <c r="H32" i="19"/>
  <c r="G60" i="19"/>
  <c r="F88" i="19" s="1"/>
  <c r="H32" i="18"/>
  <c r="G60" i="18"/>
  <c r="F88" i="18" s="1"/>
  <c r="H31" i="17"/>
  <c r="F35" i="17" s="1"/>
  <c r="H35" i="17" s="1"/>
  <c r="G60" i="17"/>
  <c r="F88" i="17"/>
  <c r="H31" i="16"/>
  <c r="G60" i="16"/>
  <c r="F88" i="16" s="1"/>
  <c r="F90" i="16" s="1"/>
  <c r="H31" i="15"/>
  <c r="H32" i="15"/>
  <c r="G60" i="15"/>
  <c r="F88" i="15"/>
  <c r="M6" i="1"/>
  <c r="M7" i="1"/>
  <c r="M12" i="1"/>
  <c r="M13" i="1"/>
  <c r="M14" i="1"/>
  <c r="H69" i="166"/>
  <c r="F20" i="21"/>
  <c r="F23" i="21" s="1"/>
  <c r="F20" i="20"/>
  <c r="C11" i="14" s="1"/>
  <c r="F20" i="19"/>
  <c r="F20" i="18"/>
  <c r="F23" i="18" s="1"/>
  <c r="F20" i="17"/>
  <c r="F23" i="17" s="1"/>
  <c r="H147" i="166"/>
  <c r="F130" i="166"/>
  <c r="F129" i="166"/>
  <c r="F128" i="166"/>
  <c r="F131" i="166" s="1"/>
  <c r="F124" i="166"/>
  <c r="F125" i="166"/>
  <c r="H106" i="166"/>
  <c r="H111" i="166" s="1"/>
  <c r="F106" i="166"/>
  <c r="G99" i="166"/>
  <c r="G98" i="166"/>
  <c r="G97" i="166"/>
  <c r="F97" i="166"/>
  <c r="F101" i="166" s="1"/>
  <c r="G96" i="166"/>
  <c r="G95" i="166"/>
  <c r="F85" i="166"/>
  <c r="H68" i="166"/>
  <c r="G67" i="166"/>
  <c r="D67" i="166"/>
  <c r="D65" i="166"/>
  <c r="F22" i="166"/>
  <c r="H31" i="166" s="1"/>
  <c r="F54" i="166"/>
  <c r="G54" i="166" s="1"/>
  <c r="G60" i="166" s="1"/>
  <c r="F88" i="166" s="1"/>
  <c r="F90" i="166" s="1"/>
  <c r="F46" i="166"/>
  <c r="F48" i="166"/>
  <c r="H33" i="166"/>
  <c r="H32" i="166"/>
  <c r="F24" i="166"/>
  <c r="F20" i="166"/>
  <c r="F23" i="166" s="1"/>
  <c r="F11" i="166"/>
  <c r="F19" i="166" s="1"/>
  <c r="F12" i="166"/>
  <c r="H5" i="166"/>
  <c r="F5" i="166"/>
  <c r="D5" i="166"/>
  <c r="B5" i="166"/>
  <c r="H147" i="165"/>
  <c r="F130" i="165"/>
  <c r="F129" i="165"/>
  <c r="F128" i="165"/>
  <c r="F124" i="165"/>
  <c r="F125" i="165"/>
  <c r="H106" i="165"/>
  <c r="H111" i="165"/>
  <c r="F106" i="165"/>
  <c r="G99" i="165"/>
  <c r="G98" i="165"/>
  <c r="G97" i="165"/>
  <c r="F97" i="165"/>
  <c r="F101" i="165"/>
  <c r="G96" i="165"/>
  <c r="G95" i="165"/>
  <c r="F85" i="165"/>
  <c r="H69" i="165"/>
  <c r="H68" i="165"/>
  <c r="G67" i="165"/>
  <c r="D67" i="165"/>
  <c r="D65" i="165"/>
  <c r="F54" i="165"/>
  <c r="G54" i="165"/>
  <c r="G60" i="165" s="1"/>
  <c r="F88" i="165" s="1"/>
  <c r="F90" i="165" s="1"/>
  <c r="F48" i="165"/>
  <c r="F46" i="165"/>
  <c r="H33" i="165"/>
  <c r="H32" i="165"/>
  <c r="F22" i="165"/>
  <c r="H31" i="165"/>
  <c r="F24" i="165"/>
  <c r="F20" i="165"/>
  <c r="F23" i="165"/>
  <c r="F11" i="165"/>
  <c r="F19" i="165"/>
  <c r="F12" i="165"/>
  <c r="H5" i="165"/>
  <c r="F5" i="165"/>
  <c r="D5" i="165"/>
  <c r="B5" i="165"/>
  <c r="F5" i="96"/>
  <c r="F12" i="96"/>
  <c r="F13" i="96"/>
  <c r="F14" i="96"/>
  <c r="H5" i="98"/>
  <c r="H5" i="21"/>
  <c r="H5" i="20"/>
  <c r="H5" i="19"/>
  <c r="H5" i="18"/>
  <c r="H5" i="16"/>
  <c r="F85" i="15"/>
  <c r="F90" i="15" s="1"/>
  <c r="F12" i="126"/>
  <c r="F7" i="126"/>
  <c r="F8" i="126"/>
  <c r="F11" i="126" s="1"/>
  <c r="E32" i="4"/>
  <c r="E27" i="4"/>
  <c r="E26" i="4"/>
  <c r="E24" i="4"/>
  <c r="E19" i="4"/>
  <c r="E17" i="4"/>
  <c r="E16" i="4"/>
  <c r="E11" i="4"/>
  <c r="E10" i="4"/>
  <c r="E8" i="4"/>
  <c r="C29" i="111"/>
  <c r="C30" i="111" s="1"/>
  <c r="G28" i="111"/>
  <c r="G27" i="111"/>
  <c r="G26" i="111"/>
  <c r="G25" i="111"/>
  <c r="G24" i="111"/>
  <c r="G23" i="111"/>
  <c r="G22" i="111"/>
  <c r="G21" i="111"/>
  <c r="G20" i="111"/>
  <c r="G19" i="111"/>
  <c r="G18" i="111"/>
  <c r="G17" i="111"/>
  <c r="G16" i="111"/>
  <c r="G15" i="111"/>
  <c r="G14" i="111"/>
  <c r="G31" i="111" s="1"/>
  <c r="G32" i="111" s="1"/>
  <c r="G13" i="111"/>
  <c r="G12" i="111"/>
  <c r="G11" i="111"/>
  <c r="G10" i="111"/>
  <c r="G9" i="111"/>
  <c r="G8" i="111"/>
  <c r="G7" i="111"/>
  <c r="G6" i="111"/>
  <c r="G5" i="111"/>
  <c r="N6" i="14"/>
  <c r="F24" i="15"/>
  <c r="D6" i="14"/>
  <c r="F20" i="15"/>
  <c r="C6" i="14"/>
  <c r="F11" i="99"/>
  <c r="F19" i="99" s="1"/>
  <c r="F12" i="99"/>
  <c r="B5" i="99"/>
  <c r="F11" i="98"/>
  <c r="F19" i="98"/>
  <c r="F12" i="98"/>
  <c r="F5" i="98"/>
  <c r="D5" i="98"/>
  <c r="B5" i="98"/>
  <c r="F11" i="97"/>
  <c r="F19" i="97" s="1"/>
  <c r="F12" i="97"/>
  <c r="B5" i="97"/>
  <c r="F11" i="27"/>
  <c r="F19" i="27"/>
  <c r="F12" i="27"/>
  <c r="F5" i="27"/>
  <c r="B5" i="27"/>
  <c r="F11" i="25"/>
  <c r="F19" i="25" s="1"/>
  <c r="F12" i="25"/>
  <c r="F5" i="25"/>
  <c r="B5" i="25"/>
  <c r="F11" i="22"/>
  <c r="F19" i="22"/>
  <c r="F12" i="22"/>
  <c r="F5" i="22"/>
  <c r="B5" i="22"/>
  <c r="F24" i="21"/>
  <c r="D12" i="14"/>
  <c r="F11" i="21"/>
  <c r="F19" i="21" s="1"/>
  <c r="F12" i="21"/>
  <c r="F5" i="21"/>
  <c r="D5" i="21"/>
  <c r="B5" i="21"/>
  <c r="F24" i="20"/>
  <c r="D11" i="14" s="1"/>
  <c r="F11" i="20"/>
  <c r="F19" i="20" s="1"/>
  <c r="F12" i="20"/>
  <c r="F5" i="20"/>
  <c r="D5" i="20"/>
  <c r="B5" i="20"/>
  <c r="F24" i="19"/>
  <c r="D10" i="14"/>
  <c r="F11" i="19"/>
  <c r="F19" i="19"/>
  <c r="F12" i="19"/>
  <c r="F5" i="19"/>
  <c r="D5" i="19"/>
  <c r="B5" i="19"/>
  <c r="F24" i="18"/>
  <c r="F11" i="18"/>
  <c r="F19" i="18" s="1"/>
  <c r="F12" i="18"/>
  <c r="F5" i="18"/>
  <c r="D5" i="18"/>
  <c r="B5" i="18"/>
  <c r="F24" i="16"/>
  <c r="D7" i="14"/>
  <c r="F24" i="17"/>
  <c r="D8" i="14"/>
  <c r="F11" i="17"/>
  <c r="F19" i="17"/>
  <c r="F12" i="17"/>
  <c r="B5" i="17"/>
  <c r="F20" i="16"/>
  <c r="F23" i="16"/>
  <c r="F11" i="16"/>
  <c r="F19" i="16"/>
  <c r="F12" i="16"/>
  <c r="B5" i="16"/>
  <c r="B5" i="15"/>
  <c r="F11" i="15"/>
  <c r="F19" i="15"/>
  <c r="F113" i="126"/>
  <c r="H20" i="126"/>
  <c r="F97" i="15"/>
  <c r="F101" i="15" s="1"/>
  <c r="F7" i="14"/>
  <c r="F8" i="14"/>
  <c r="F9" i="14"/>
  <c r="N11" i="14"/>
  <c r="N10" i="14"/>
  <c r="H148" i="99"/>
  <c r="H18" i="126"/>
  <c r="H93" i="126"/>
  <c r="H98" i="126"/>
  <c r="F93" i="126"/>
  <c r="G86" i="126"/>
  <c r="G85" i="126"/>
  <c r="G84" i="126"/>
  <c r="F88" i="126"/>
  <c r="G83" i="126"/>
  <c r="G82" i="126"/>
  <c r="F72" i="126"/>
  <c r="F77" i="126" s="1"/>
  <c r="G41" i="126"/>
  <c r="G47" i="126"/>
  <c r="F75" i="126" s="1"/>
  <c r="F33" i="126"/>
  <c r="F35" i="126" s="1"/>
  <c r="H19" i="126"/>
  <c r="H33" i="99"/>
  <c r="H33" i="25"/>
  <c r="H33" i="22"/>
  <c r="H33" i="21"/>
  <c r="H33" i="16"/>
  <c r="H106" i="99"/>
  <c r="H111" i="99"/>
  <c r="F106" i="99"/>
  <c r="G99" i="99"/>
  <c r="G98" i="99"/>
  <c r="G97" i="99"/>
  <c r="F97" i="99"/>
  <c r="F101" i="99"/>
  <c r="G96" i="99"/>
  <c r="G95" i="99"/>
  <c r="F85" i="99"/>
  <c r="F46" i="99"/>
  <c r="F48" i="99" s="1"/>
  <c r="H106" i="98"/>
  <c r="H111" i="98" s="1"/>
  <c r="F106" i="98"/>
  <c r="G99" i="98"/>
  <c r="G98" i="98"/>
  <c r="G97" i="98"/>
  <c r="F97" i="98"/>
  <c r="F101" i="98"/>
  <c r="G96" i="98"/>
  <c r="G95" i="98"/>
  <c r="F85" i="98"/>
  <c r="F90" i="98" s="1"/>
  <c r="F46" i="98"/>
  <c r="F48" i="98" s="1"/>
  <c r="H106" i="97"/>
  <c r="H111" i="97"/>
  <c r="F106" i="97"/>
  <c r="G99" i="97"/>
  <c r="G98" i="97"/>
  <c r="G97" i="97"/>
  <c r="F97" i="97"/>
  <c r="F101" i="97"/>
  <c r="G96" i="97"/>
  <c r="G95" i="97"/>
  <c r="F85" i="97"/>
  <c r="F90" i="97" s="1"/>
  <c r="F46" i="97"/>
  <c r="F48" i="97"/>
  <c r="H106" i="27"/>
  <c r="H111" i="27" s="1"/>
  <c r="F106" i="27"/>
  <c r="G99" i="27"/>
  <c r="G98" i="27"/>
  <c r="G97" i="27"/>
  <c r="F97" i="27"/>
  <c r="F101" i="27"/>
  <c r="G96" i="27"/>
  <c r="G95" i="27"/>
  <c r="F85" i="27"/>
  <c r="F46" i="27"/>
  <c r="F48" i="27"/>
  <c r="H106" i="25"/>
  <c r="H111" i="25" s="1"/>
  <c r="F106" i="25"/>
  <c r="G99" i="25"/>
  <c r="G98" i="25"/>
  <c r="G97" i="25"/>
  <c r="F97" i="25"/>
  <c r="F101" i="25" s="1"/>
  <c r="G96" i="25"/>
  <c r="G95" i="25"/>
  <c r="F85" i="25"/>
  <c r="F46" i="25"/>
  <c r="F48" i="25"/>
  <c r="H106" i="22"/>
  <c r="H111" i="22"/>
  <c r="F106" i="22"/>
  <c r="G99" i="22"/>
  <c r="G98" i="22"/>
  <c r="G97" i="22"/>
  <c r="F97" i="22"/>
  <c r="F101" i="22"/>
  <c r="G96" i="22"/>
  <c r="G95" i="22"/>
  <c r="F85" i="22"/>
  <c r="F90" i="22"/>
  <c r="F46" i="22"/>
  <c r="F48" i="22"/>
  <c r="H106" i="21"/>
  <c r="H111" i="21" s="1"/>
  <c r="F106" i="21"/>
  <c r="G99" i="21"/>
  <c r="G98" i="21"/>
  <c r="G97" i="21"/>
  <c r="F97" i="21"/>
  <c r="F101" i="21"/>
  <c r="G96" i="21"/>
  <c r="G95" i="21"/>
  <c r="F85" i="21"/>
  <c r="F46" i="21"/>
  <c r="F48" i="21"/>
  <c r="H106" i="20"/>
  <c r="H111" i="20"/>
  <c r="F106" i="20"/>
  <c r="G99" i="20"/>
  <c r="G98" i="20"/>
  <c r="G97" i="20"/>
  <c r="F97" i="20"/>
  <c r="F101" i="20"/>
  <c r="G96" i="20"/>
  <c r="G95" i="20"/>
  <c r="F85" i="20"/>
  <c r="F46" i="20"/>
  <c r="F48" i="20" s="1"/>
  <c r="H106" i="19"/>
  <c r="H111" i="19" s="1"/>
  <c r="F106" i="19"/>
  <c r="G99" i="19"/>
  <c r="G98" i="19"/>
  <c r="G97" i="19"/>
  <c r="F97" i="19"/>
  <c r="F101" i="19"/>
  <c r="G96" i="19"/>
  <c r="G95" i="19"/>
  <c r="F85" i="19"/>
  <c r="F90" i="19" s="1"/>
  <c r="F46" i="19"/>
  <c r="F48" i="19"/>
  <c r="H106" i="18"/>
  <c r="H111" i="18" s="1"/>
  <c r="F106" i="18"/>
  <c r="G99" i="18"/>
  <c r="G98" i="18"/>
  <c r="G97" i="18"/>
  <c r="F97" i="18"/>
  <c r="F101" i="18" s="1"/>
  <c r="G96" i="18"/>
  <c r="G95" i="18"/>
  <c r="F85" i="18"/>
  <c r="F90" i="18"/>
  <c r="F46" i="18"/>
  <c r="F48" i="18" s="1"/>
  <c r="H106" i="17"/>
  <c r="H111" i="17" s="1"/>
  <c r="F106" i="17"/>
  <c r="G99" i="17"/>
  <c r="G98" i="17"/>
  <c r="G97" i="17"/>
  <c r="F97" i="17"/>
  <c r="F101" i="17" s="1"/>
  <c r="G96" i="17"/>
  <c r="G95" i="17"/>
  <c r="F85" i="17"/>
  <c r="F90" i="17" s="1"/>
  <c r="F46" i="17"/>
  <c r="F48" i="17"/>
  <c r="H106" i="16"/>
  <c r="H111" i="16"/>
  <c r="F106" i="16"/>
  <c r="G99" i="16"/>
  <c r="G98" i="16"/>
  <c r="G97" i="16"/>
  <c r="F97" i="16"/>
  <c r="F101" i="16"/>
  <c r="G96" i="16"/>
  <c r="G95" i="16"/>
  <c r="F85" i="16"/>
  <c r="F46" i="16"/>
  <c r="F48" i="16" s="1"/>
  <c r="H148" i="98"/>
  <c r="H148" i="97"/>
  <c r="H148" i="17"/>
  <c r="N8" i="14"/>
  <c r="G99" i="15"/>
  <c r="G98" i="15"/>
  <c r="G97" i="15"/>
  <c r="F46" i="15"/>
  <c r="F48" i="15" s="1"/>
  <c r="H106" i="15"/>
  <c r="H111" i="15"/>
  <c r="F106" i="15"/>
  <c r="G96" i="15"/>
  <c r="G95" i="15"/>
  <c r="H147" i="27"/>
  <c r="N12" i="14"/>
  <c r="N9" i="14"/>
  <c r="F6" i="14"/>
  <c r="N7" i="14"/>
  <c r="F22" i="126"/>
  <c r="H22" i="126" s="1"/>
  <c r="H51" i="126"/>
  <c r="H60" i="126"/>
  <c r="H66" i="126" s="1"/>
  <c r="F118" i="126"/>
  <c r="F119" i="126" s="1"/>
  <c r="F12" i="14"/>
  <c r="F10" i="14"/>
  <c r="F11" i="14"/>
  <c r="F23" i="98"/>
  <c r="C8" i="14"/>
  <c r="F23" i="99"/>
  <c r="H119" i="166"/>
  <c r="F90" i="27"/>
  <c r="E25" i="4"/>
  <c r="G30" i="111"/>
  <c r="G29" i="111"/>
  <c r="E18" i="4"/>
  <c r="E9" i="4"/>
  <c r="H116" i="165"/>
  <c r="H120" i="165"/>
  <c r="H140" i="165" s="1"/>
  <c r="H36" i="25"/>
  <c r="H32" i="17"/>
  <c r="H34" i="17"/>
  <c r="H32" i="16"/>
  <c r="H34" i="16"/>
  <c r="H41" i="16" s="1"/>
  <c r="H35" i="16"/>
  <c r="H37" i="99"/>
  <c r="H36" i="99"/>
  <c r="H36" i="98"/>
  <c r="H32" i="22"/>
  <c r="H119" i="165"/>
  <c r="E20" i="4"/>
  <c r="E21" i="4" s="1"/>
  <c r="C43" i="4"/>
  <c r="F35" i="25"/>
  <c r="H35" i="25"/>
  <c r="F23" i="27"/>
  <c r="F23" i="97"/>
  <c r="D9" i="14"/>
  <c r="F23" i="20"/>
  <c r="C7" i="14"/>
  <c r="AI6" i="96"/>
  <c r="AI7" i="96" s="1"/>
  <c r="P6" i="1"/>
  <c r="G18" i="1" s="1"/>
  <c r="H18" i="1" s="1"/>
  <c r="E28" i="4"/>
  <c r="E29" i="4"/>
  <c r="C44" i="4" s="1"/>
  <c r="E36" i="4"/>
  <c r="E37" i="4"/>
  <c r="E12" i="4"/>
  <c r="E13" i="4"/>
  <c r="C42" i="4" s="1"/>
  <c r="F133" i="17"/>
  <c r="F126" i="166"/>
  <c r="E12" i="14"/>
  <c r="E10" i="14"/>
  <c r="H66" i="165"/>
  <c r="AI5" i="96"/>
  <c r="M8" i="1"/>
  <c r="H119" i="97"/>
  <c r="H120" i="97" s="1"/>
  <c r="H141" i="97" s="1"/>
  <c r="C10" i="14"/>
  <c r="F23" i="19"/>
  <c r="C9" i="14"/>
  <c r="F23" i="25"/>
  <c r="C12" i="14"/>
  <c r="H66" i="166"/>
  <c r="H34" i="165"/>
  <c r="H64" i="165"/>
  <c r="F35" i="165"/>
  <c r="H35" i="165" s="1"/>
  <c r="H41" i="165" s="1"/>
  <c r="H88" i="165" s="1"/>
  <c r="F126" i="165"/>
  <c r="H21" i="126"/>
  <c r="H28" i="126" s="1"/>
  <c r="H79" i="27"/>
  <c r="H79" i="25"/>
  <c r="F35" i="22"/>
  <c r="H35" i="22" s="1"/>
  <c r="H79" i="18"/>
  <c r="H79" i="17"/>
  <c r="F90" i="25"/>
  <c r="F90" i="20"/>
  <c r="F35" i="15"/>
  <c r="H35" i="15" s="1"/>
  <c r="H41" i="15" s="1"/>
  <c r="H116" i="166"/>
  <c r="H120" i="166" s="1"/>
  <c r="H140" i="166" s="1"/>
  <c r="N13" i="14"/>
  <c r="E9" i="14"/>
  <c r="F35" i="166"/>
  <c r="H35" i="166"/>
  <c r="O7" i="1"/>
  <c r="O8" i="1" s="1"/>
  <c r="H79" i="16"/>
  <c r="H79" i="20"/>
  <c r="H79" i="98"/>
  <c r="H34" i="98"/>
  <c r="F35" i="16"/>
  <c r="F35" i="20"/>
  <c r="H35" i="20"/>
  <c r="H73" i="19"/>
  <c r="H79" i="19"/>
  <c r="F23" i="15"/>
  <c r="H40" i="165"/>
  <c r="F35" i="99"/>
  <c r="H35" i="99" s="1"/>
  <c r="H79" i="99"/>
  <c r="H79" i="22"/>
  <c r="O13" i="1"/>
  <c r="H79" i="97"/>
  <c r="H34" i="15"/>
  <c r="H79" i="21"/>
  <c r="H41" i="98"/>
  <c r="H41" i="99"/>
  <c r="H137" i="99"/>
  <c r="C45" i="4"/>
  <c r="H141" i="21"/>
  <c r="K12" i="14"/>
  <c r="H141" i="16"/>
  <c r="K7" i="14"/>
  <c r="G22" i="92"/>
  <c r="H22" i="92" s="1"/>
  <c r="H120" i="98"/>
  <c r="H141" i="98"/>
  <c r="F132" i="166"/>
  <c r="H120" i="27"/>
  <c r="H140" i="27"/>
  <c r="H120" i="25"/>
  <c r="H141" i="25"/>
  <c r="H73" i="165"/>
  <c r="H79" i="165"/>
  <c r="M15" i="1"/>
  <c r="H73" i="15"/>
  <c r="H79" i="15"/>
  <c r="O6" i="1"/>
  <c r="O12" i="1"/>
  <c r="O14" i="1"/>
  <c r="H120" i="99"/>
  <c r="H141" i="99" s="1"/>
  <c r="H46" i="27"/>
  <c r="H47" i="27"/>
  <c r="H136" i="27"/>
  <c r="H86" i="18"/>
  <c r="H96" i="18"/>
  <c r="H101" i="18" s="1"/>
  <c r="H110" i="18" s="1"/>
  <c r="H112" i="18" s="1"/>
  <c r="H140" i="18" s="1"/>
  <c r="J9" i="14" s="1"/>
  <c r="H47" i="18"/>
  <c r="H87" i="18"/>
  <c r="H97" i="18"/>
  <c r="H99" i="18"/>
  <c r="H88" i="18"/>
  <c r="H100" i="18"/>
  <c r="H84" i="18"/>
  <c r="H85" i="18"/>
  <c r="H89" i="18"/>
  <c r="H95" i="18"/>
  <c r="H98" i="18"/>
  <c r="H137" i="18"/>
  <c r="H106" i="126"/>
  <c r="H141" i="17"/>
  <c r="K8" i="14"/>
  <c r="H141" i="18"/>
  <c r="K9" i="14" s="1"/>
  <c r="H47" i="99"/>
  <c r="H98" i="19"/>
  <c r="H99" i="19"/>
  <c r="H89" i="19"/>
  <c r="H84" i="19"/>
  <c r="H90" i="19" s="1"/>
  <c r="H46" i="19"/>
  <c r="H48" i="19" s="1"/>
  <c r="H58" i="19" s="1"/>
  <c r="H86" i="19"/>
  <c r="H96" i="19"/>
  <c r="H85" i="19"/>
  <c r="H87" i="19"/>
  <c r="H88" i="19"/>
  <c r="H47" i="19"/>
  <c r="H95" i="19"/>
  <c r="H97" i="19"/>
  <c r="H100" i="19"/>
  <c r="H137" i="19"/>
  <c r="G10" i="14" s="1"/>
  <c r="H103" i="126"/>
  <c r="H107" i="126" s="1"/>
  <c r="H127" i="126" s="1"/>
  <c r="H141" i="22"/>
  <c r="H141" i="20"/>
  <c r="K11" i="14"/>
  <c r="H89" i="15"/>
  <c r="H46" i="99"/>
  <c r="H48" i="99" s="1"/>
  <c r="H46" i="97"/>
  <c r="H137" i="97"/>
  <c r="H47" i="97"/>
  <c r="H48" i="97" s="1"/>
  <c r="H110" i="97"/>
  <c r="H112" i="97" s="1"/>
  <c r="H140" i="97" s="1"/>
  <c r="H87" i="16"/>
  <c r="H141" i="19"/>
  <c r="K10" i="14" s="1"/>
  <c r="H139" i="19"/>
  <c r="I10" i="14" s="1"/>
  <c r="H138" i="27"/>
  <c r="H110" i="22"/>
  <c r="H112" i="22"/>
  <c r="H140" i="22" s="1"/>
  <c r="H101" i="19"/>
  <c r="H110" i="19" s="1"/>
  <c r="H139" i="99"/>
  <c r="H110" i="99"/>
  <c r="H112" i="99" s="1"/>
  <c r="H140" i="99" s="1"/>
  <c r="H90" i="25"/>
  <c r="H139" i="25" s="1"/>
  <c r="H110" i="27"/>
  <c r="H139" i="22"/>
  <c r="H139" i="97"/>
  <c r="H141" i="15"/>
  <c r="K6" i="14"/>
  <c r="H139" i="98"/>
  <c r="H110" i="98"/>
  <c r="H112" i="98" s="1"/>
  <c r="H140" i="98" s="1"/>
  <c r="I18" i="1"/>
  <c r="H77" i="99"/>
  <c r="H55" i="99"/>
  <c r="H53" i="19"/>
  <c r="H58" i="97"/>
  <c r="H55" i="97"/>
  <c r="G15" i="1"/>
  <c r="H15" i="1"/>
  <c r="I15" i="1"/>
  <c r="G14" i="1"/>
  <c r="H14" i="1"/>
  <c r="I14" i="1" s="1"/>
  <c r="G34" i="1"/>
  <c r="H34" i="1" s="1"/>
  <c r="I34" i="1"/>
  <c r="G12" i="96"/>
  <c r="H12" i="96" s="1"/>
  <c r="I12" i="96" s="1"/>
  <c r="H143" i="21"/>
  <c r="L12" i="14"/>
  <c r="G35" i="1"/>
  <c r="H35" i="1" s="1"/>
  <c r="I35" i="1" s="1"/>
  <c r="I13" i="96"/>
  <c r="P19" i="14"/>
  <c r="H41" i="21" l="1"/>
  <c r="H87" i="21" s="1"/>
  <c r="H58" i="99"/>
  <c r="H56" i="99"/>
  <c r="H59" i="99"/>
  <c r="H53" i="99"/>
  <c r="H54" i="99"/>
  <c r="H52" i="99"/>
  <c r="M10" i="1"/>
  <c r="M16" i="1"/>
  <c r="H46" i="16"/>
  <c r="H48" i="16" s="1"/>
  <c r="H98" i="16"/>
  <c r="H86" i="16"/>
  <c r="H100" i="16"/>
  <c r="H88" i="16"/>
  <c r="H89" i="16"/>
  <c r="H95" i="16"/>
  <c r="H101" i="16" s="1"/>
  <c r="H110" i="16" s="1"/>
  <c r="H112" i="16" s="1"/>
  <c r="H140" i="16" s="1"/>
  <c r="J7" i="14" s="1"/>
  <c r="H47" i="16"/>
  <c r="H85" i="16"/>
  <c r="H99" i="16"/>
  <c r="H96" i="16"/>
  <c r="H84" i="16"/>
  <c r="H52" i="16"/>
  <c r="H97" i="16"/>
  <c r="H137" i="16"/>
  <c r="H57" i="19"/>
  <c r="H55" i="19"/>
  <c r="H52" i="19"/>
  <c r="H54" i="19"/>
  <c r="H59" i="19"/>
  <c r="H77" i="19"/>
  <c r="H56" i="19"/>
  <c r="H98" i="15"/>
  <c r="H99" i="15"/>
  <c r="H47" i="15"/>
  <c r="H85" i="15"/>
  <c r="H95" i="15"/>
  <c r="H88" i="15"/>
  <c r="H46" i="15"/>
  <c r="H96" i="15"/>
  <c r="H97" i="15"/>
  <c r="H137" i="15"/>
  <c r="H100" i="15"/>
  <c r="H87" i="15"/>
  <c r="H86" i="15"/>
  <c r="H84" i="15"/>
  <c r="H46" i="165"/>
  <c r="H89" i="165"/>
  <c r="H96" i="165"/>
  <c r="H136" i="165"/>
  <c r="H97" i="165"/>
  <c r="H98" i="165"/>
  <c r="H85" i="165"/>
  <c r="H84" i="165"/>
  <c r="H87" i="165"/>
  <c r="H47" i="165"/>
  <c r="H100" i="165"/>
  <c r="H86" i="165"/>
  <c r="H99" i="165"/>
  <c r="H95" i="165"/>
  <c r="H54" i="97"/>
  <c r="H53" i="97"/>
  <c r="H59" i="97"/>
  <c r="H77" i="97"/>
  <c r="H52" i="97"/>
  <c r="H56" i="97"/>
  <c r="H57" i="97"/>
  <c r="H33" i="126"/>
  <c r="H83" i="126"/>
  <c r="H71" i="126"/>
  <c r="H82" i="126"/>
  <c r="H123" i="126"/>
  <c r="H73" i="126"/>
  <c r="H85" i="126"/>
  <c r="H72" i="126"/>
  <c r="H86" i="126"/>
  <c r="H74" i="126"/>
  <c r="H87" i="126"/>
  <c r="H76" i="126"/>
  <c r="H84" i="126"/>
  <c r="H75" i="126"/>
  <c r="H34" i="126"/>
  <c r="H112" i="19"/>
  <c r="H140" i="19" s="1"/>
  <c r="J10" i="14" s="1"/>
  <c r="H59" i="98"/>
  <c r="H47" i="98"/>
  <c r="H137" i="98"/>
  <c r="H86" i="21"/>
  <c r="H89" i="21"/>
  <c r="H84" i="21"/>
  <c r="H46" i="21"/>
  <c r="F132" i="165"/>
  <c r="H46" i="18"/>
  <c r="H48" i="18" s="1"/>
  <c r="F90" i="99"/>
  <c r="G9" i="14"/>
  <c r="F131" i="165"/>
  <c r="H34" i="99"/>
  <c r="P7" i="1"/>
  <c r="G30" i="1" s="1"/>
  <c r="H30" i="1" s="1"/>
  <c r="I30" i="1" s="1"/>
  <c r="H85" i="21"/>
  <c r="P12" i="1"/>
  <c r="P13" i="1"/>
  <c r="H90" i="18"/>
  <c r="H139" i="18" s="1"/>
  <c r="I9" i="14" s="1"/>
  <c r="H48" i="27"/>
  <c r="H57" i="99"/>
  <c r="H137" i="21"/>
  <c r="H112" i="27"/>
  <c r="H139" i="27" s="1"/>
  <c r="H99" i="21"/>
  <c r="H41" i="20"/>
  <c r="H40" i="166"/>
  <c r="H34" i="166"/>
  <c r="H37" i="22"/>
  <c r="H41" i="22" s="1"/>
  <c r="H36" i="22"/>
  <c r="H34" i="22"/>
  <c r="H56" i="98"/>
  <c r="H64" i="166"/>
  <c r="H73" i="166" s="1"/>
  <c r="H79" i="166" s="1"/>
  <c r="H46" i="98"/>
  <c r="H48" i="98" s="1"/>
  <c r="H53" i="98" s="1"/>
  <c r="H88" i="21"/>
  <c r="H32" i="168"/>
  <c r="H37" i="168" s="1"/>
  <c r="H36" i="168"/>
  <c r="F35" i="168"/>
  <c r="H35" i="168" s="1"/>
  <c r="H34" i="168"/>
  <c r="H41" i="17"/>
  <c r="H124" i="92"/>
  <c r="G126" i="92"/>
  <c r="H126" i="92" s="1"/>
  <c r="G71" i="92"/>
  <c r="H71" i="92" s="1"/>
  <c r="H34" i="20"/>
  <c r="G23" i="92"/>
  <c r="H23" i="92" s="1"/>
  <c r="F35" i="98"/>
  <c r="H35" i="98" s="1"/>
  <c r="H34" i="25"/>
  <c r="H37" i="25" s="1"/>
  <c r="H41" i="25" s="1"/>
  <c r="H95" i="21" l="1"/>
  <c r="H90" i="21"/>
  <c r="H139" i="21" s="1"/>
  <c r="I12" i="14" s="1"/>
  <c r="H100" i="21"/>
  <c r="H47" i="21"/>
  <c r="H48" i="21" s="1"/>
  <c r="H98" i="21"/>
  <c r="H96" i="21"/>
  <c r="H97" i="21"/>
  <c r="H100" i="25"/>
  <c r="H101" i="25" s="1"/>
  <c r="H110" i="25" s="1"/>
  <c r="H112" i="25" s="1"/>
  <c r="H140" i="25" s="1"/>
  <c r="H47" i="25"/>
  <c r="H46" i="25"/>
  <c r="H137" i="25"/>
  <c r="H41" i="168"/>
  <c r="H60" i="19"/>
  <c r="H84" i="20"/>
  <c r="H89" i="20"/>
  <c r="H46" i="20"/>
  <c r="H137" i="20"/>
  <c r="H99" i="20"/>
  <c r="H95" i="20"/>
  <c r="H86" i="20"/>
  <c r="H88" i="20"/>
  <c r="H85" i="20"/>
  <c r="H87" i="20"/>
  <c r="H96" i="20"/>
  <c r="H100" i="20"/>
  <c r="H97" i="20"/>
  <c r="H47" i="20"/>
  <c r="H98" i="20"/>
  <c r="P17" i="1"/>
  <c r="H88" i="126"/>
  <c r="H97" i="126" s="1"/>
  <c r="H99" i="126" s="1"/>
  <c r="H126" i="126" s="1"/>
  <c r="H56" i="16"/>
  <c r="H77" i="126"/>
  <c r="H125" i="126" s="1"/>
  <c r="H48" i="165"/>
  <c r="H57" i="16"/>
  <c r="H77" i="98"/>
  <c r="H58" i="98"/>
  <c r="H54" i="98"/>
  <c r="G140" i="92"/>
  <c r="H140" i="92" s="1"/>
  <c r="H57" i="98"/>
  <c r="H101" i="165"/>
  <c r="H110" i="165" s="1"/>
  <c r="H112" i="165" s="1"/>
  <c r="H139" i="165" s="1"/>
  <c r="G7" i="14"/>
  <c r="Q12" i="1"/>
  <c r="Q13" i="1"/>
  <c r="M18" i="1"/>
  <c r="H90" i="165"/>
  <c r="H138" i="165" s="1"/>
  <c r="H90" i="15"/>
  <c r="H139" i="15" s="1"/>
  <c r="I6" i="14" s="1"/>
  <c r="H48" i="15"/>
  <c r="H77" i="16"/>
  <c r="G12" i="14"/>
  <c r="H59" i="18"/>
  <c r="H58" i="18"/>
  <c r="H53" i="18"/>
  <c r="H52" i="18"/>
  <c r="H77" i="18"/>
  <c r="H57" i="18"/>
  <c r="H55" i="18"/>
  <c r="H54" i="18"/>
  <c r="H56" i="18"/>
  <c r="H35" i="126"/>
  <c r="Q6" i="1"/>
  <c r="G17" i="1" s="1"/>
  <c r="H17" i="1" s="1"/>
  <c r="I17" i="1" s="1"/>
  <c r="Q7" i="1"/>
  <c r="G37" i="1" s="1"/>
  <c r="H37" i="1" s="1"/>
  <c r="I37" i="1" s="1"/>
  <c r="H77" i="27"/>
  <c r="H58" i="27"/>
  <c r="H59" i="27"/>
  <c r="H53" i="27"/>
  <c r="H57" i="27"/>
  <c r="H52" i="27"/>
  <c r="H55" i="27"/>
  <c r="H54" i="27"/>
  <c r="H56" i="27"/>
  <c r="G6" i="14"/>
  <c r="H101" i="15"/>
  <c r="H110" i="15" s="1"/>
  <c r="H112" i="15" s="1"/>
  <c r="H140" i="15" s="1"/>
  <c r="J6" i="14" s="1"/>
  <c r="H90" i="16"/>
  <c r="H139" i="16" s="1"/>
  <c r="I7" i="14" s="1"/>
  <c r="H60" i="99"/>
  <c r="H84" i="17"/>
  <c r="H46" i="17"/>
  <c r="H85" i="17"/>
  <c r="H99" i="17"/>
  <c r="H47" i="17"/>
  <c r="H87" i="17"/>
  <c r="H97" i="17"/>
  <c r="H98" i="17"/>
  <c r="H88" i="17"/>
  <c r="H100" i="17"/>
  <c r="H86" i="17"/>
  <c r="H89" i="17"/>
  <c r="H96" i="17"/>
  <c r="H137" i="17"/>
  <c r="H95" i="17"/>
  <c r="H53" i="16"/>
  <c r="H60" i="16" s="1"/>
  <c r="H55" i="16"/>
  <c r="H47" i="22"/>
  <c r="H137" i="22"/>
  <c r="H46" i="22"/>
  <c r="H52" i="98"/>
  <c r="H55" i="98"/>
  <c r="H59" i="16"/>
  <c r="H41" i="166"/>
  <c r="H60" i="97"/>
  <c r="H54" i="16"/>
  <c r="H58" i="16"/>
  <c r="H101" i="21" l="1"/>
  <c r="H110" i="21" s="1"/>
  <c r="H112" i="21" s="1"/>
  <c r="H140" i="21" s="1"/>
  <c r="J12" i="14" s="1"/>
  <c r="H78" i="16"/>
  <c r="H126" i="16"/>
  <c r="H125" i="16"/>
  <c r="H60" i="27"/>
  <c r="H48" i="17"/>
  <c r="G11" i="14"/>
  <c r="H64" i="126"/>
  <c r="H46" i="126"/>
  <c r="H43" i="126"/>
  <c r="H39" i="126"/>
  <c r="H40" i="126"/>
  <c r="H44" i="126"/>
  <c r="H41" i="126"/>
  <c r="H45" i="126"/>
  <c r="H42" i="126"/>
  <c r="H78" i="97"/>
  <c r="H80" i="97" s="1"/>
  <c r="H138" i="97" s="1"/>
  <c r="H142" i="97" s="1"/>
  <c r="I124" i="97"/>
  <c r="H101" i="17"/>
  <c r="H110" i="17" s="1"/>
  <c r="H112" i="17" s="1"/>
  <c r="H140" i="17" s="1"/>
  <c r="J8" i="14" s="1"/>
  <c r="H90" i="17"/>
  <c r="H139" i="17" s="1"/>
  <c r="I8" i="14" s="1"/>
  <c r="H48" i="20"/>
  <c r="P18" i="1"/>
  <c r="H77" i="165"/>
  <c r="H52" i="165"/>
  <c r="H59" i="165"/>
  <c r="H53" i="165"/>
  <c r="H57" i="165"/>
  <c r="H56" i="165"/>
  <c r="H55" i="165"/>
  <c r="H54" i="165"/>
  <c r="H58" i="165"/>
  <c r="H77" i="21"/>
  <c r="H58" i="21"/>
  <c r="H54" i="21"/>
  <c r="H56" i="21"/>
  <c r="H59" i="21"/>
  <c r="H55" i="21"/>
  <c r="H52" i="21"/>
  <c r="H57" i="21"/>
  <c r="H53" i="21"/>
  <c r="H88" i="166"/>
  <c r="H99" i="166"/>
  <c r="H87" i="166"/>
  <c r="H89" i="166"/>
  <c r="H47" i="166"/>
  <c r="H85" i="166"/>
  <c r="H84" i="166"/>
  <c r="H97" i="166"/>
  <c r="H46" i="166"/>
  <c r="H96" i="166"/>
  <c r="H86" i="166"/>
  <c r="H100" i="166"/>
  <c r="H98" i="166"/>
  <c r="H136" i="166"/>
  <c r="H95" i="166"/>
  <c r="H80" i="16"/>
  <c r="H138" i="16" s="1"/>
  <c r="H78" i="99"/>
  <c r="H80" i="99" s="1"/>
  <c r="H138" i="99" s="1"/>
  <c r="H142" i="99" s="1"/>
  <c r="H124" i="99"/>
  <c r="G8" i="14"/>
  <c r="H77" i="15"/>
  <c r="H59" i="15"/>
  <c r="H52" i="15"/>
  <c r="H58" i="15"/>
  <c r="H57" i="15"/>
  <c r="H55" i="15"/>
  <c r="H54" i="15"/>
  <c r="H53" i="15"/>
  <c r="H56" i="15"/>
  <c r="H90" i="20"/>
  <c r="H139" i="20" s="1"/>
  <c r="I11" i="14" s="1"/>
  <c r="H78" i="19"/>
  <c r="H80" i="19" s="1"/>
  <c r="H138" i="19" s="1"/>
  <c r="H125" i="19"/>
  <c r="H126" i="19"/>
  <c r="H48" i="25"/>
  <c r="H60" i="98"/>
  <c r="H137" i="168"/>
  <c r="H47" i="168"/>
  <c r="H46" i="168"/>
  <c r="H48" i="168" s="1"/>
  <c r="H77" i="168" s="1"/>
  <c r="H55" i="168"/>
  <c r="H48" i="22"/>
  <c r="H60" i="18"/>
  <c r="H101" i="20"/>
  <c r="H110" i="20" s="1"/>
  <c r="H112" i="20" s="1"/>
  <c r="H140" i="20" s="1"/>
  <c r="J11" i="14" s="1"/>
  <c r="Q17" i="1"/>
  <c r="H77" i="25" l="1"/>
  <c r="H55" i="25"/>
  <c r="H52" i="25"/>
  <c r="H57" i="25"/>
  <c r="H58" i="25"/>
  <c r="H56" i="25"/>
  <c r="H54" i="25"/>
  <c r="H53" i="25"/>
  <c r="H59" i="25"/>
  <c r="H78" i="18"/>
  <c r="H80" i="18" s="1"/>
  <c r="H138" i="18" s="1"/>
  <c r="H125" i="18"/>
  <c r="H10" i="14"/>
  <c r="H142" i="19"/>
  <c r="H77" i="22"/>
  <c r="H56" i="22"/>
  <c r="H59" i="22"/>
  <c r="H55" i="22"/>
  <c r="H58" i="22"/>
  <c r="H54" i="22"/>
  <c r="H53" i="22"/>
  <c r="H57" i="22"/>
  <c r="H52" i="22"/>
  <c r="H53" i="168"/>
  <c r="H127" i="19"/>
  <c r="H54" i="168"/>
  <c r="H90" i="166"/>
  <c r="H138" i="166" s="1"/>
  <c r="H125" i="97"/>
  <c r="H126" i="97"/>
  <c r="H127" i="97"/>
  <c r="H58" i="168"/>
  <c r="H60" i="21"/>
  <c r="H101" i="166"/>
  <c r="H110" i="166" s="1"/>
  <c r="H112" i="166" s="1"/>
  <c r="H139" i="166" s="1"/>
  <c r="H52" i="168"/>
  <c r="H60" i="15"/>
  <c r="H59" i="168"/>
  <c r="H57" i="168"/>
  <c r="H77" i="17"/>
  <c r="H54" i="17"/>
  <c r="H55" i="17"/>
  <c r="H53" i="17"/>
  <c r="H56" i="17"/>
  <c r="H52" i="17"/>
  <c r="H59" i="17"/>
  <c r="H57" i="17"/>
  <c r="H58" i="17"/>
  <c r="H56" i="168"/>
  <c r="H78" i="98"/>
  <c r="H80" i="98" s="1"/>
  <c r="H138" i="98" s="1"/>
  <c r="H142" i="98" s="1"/>
  <c r="I124" i="98"/>
  <c r="H126" i="99"/>
  <c r="H131" i="99"/>
  <c r="H132" i="99" s="1"/>
  <c r="H125" i="99"/>
  <c r="H60" i="165"/>
  <c r="H78" i="27"/>
  <c r="H80" i="27" s="1"/>
  <c r="H137" i="27" s="1"/>
  <c r="H141" i="27" s="1"/>
  <c r="H124" i="27"/>
  <c r="H125" i="27"/>
  <c r="H127" i="16"/>
  <c r="H7" i="14"/>
  <c r="H142" i="16"/>
  <c r="H77" i="20"/>
  <c r="H59" i="20"/>
  <c r="H57" i="20"/>
  <c r="H52" i="20"/>
  <c r="H53" i="20"/>
  <c r="H56" i="20"/>
  <c r="H54" i="20"/>
  <c r="H55" i="20"/>
  <c r="H58" i="20"/>
  <c r="H48" i="166"/>
  <c r="H47" i="126"/>
  <c r="H60" i="25" l="1"/>
  <c r="H144" i="97"/>
  <c r="H9" i="14"/>
  <c r="H142" i="18"/>
  <c r="H60" i="20"/>
  <c r="H60" i="17"/>
  <c r="H126" i="27"/>
  <c r="H78" i="165"/>
  <c r="H80" i="165" s="1"/>
  <c r="H137" i="165" s="1"/>
  <c r="H141" i="165" s="1"/>
  <c r="H124" i="165"/>
  <c r="H126" i="165" s="1"/>
  <c r="H132" i="165" s="1"/>
  <c r="H142" i="165" s="1"/>
  <c r="H143" i="165"/>
  <c r="H125" i="165"/>
  <c r="H127" i="99"/>
  <c r="H78" i="15"/>
  <c r="H80" i="15" s="1"/>
  <c r="H138" i="15" s="1"/>
  <c r="H125" i="15"/>
  <c r="H144" i="19"/>
  <c r="H65" i="126"/>
  <c r="H67" i="126" s="1"/>
  <c r="H124" i="126" s="1"/>
  <c r="H128" i="126" s="1"/>
  <c r="H112" i="126"/>
  <c r="H130" i="126"/>
  <c r="H111" i="126"/>
  <c r="H113" i="126" s="1"/>
  <c r="H119" i="126" s="1"/>
  <c r="H129" i="126" s="1"/>
  <c r="H60" i="168"/>
  <c r="H131" i="98"/>
  <c r="H132" i="98" s="1"/>
  <c r="H125" i="98"/>
  <c r="H126" i="98"/>
  <c r="H127" i="98"/>
  <c r="H78" i="25"/>
  <c r="H124" i="25"/>
  <c r="H127" i="18"/>
  <c r="H77" i="166"/>
  <c r="H55" i="166"/>
  <c r="H52" i="166"/>
  <c r="H53" i="166"/>
  <c r="H54" i="166"/>
  <c r="H56" i="166"/>
  <c r="H58" i="166"/>
  <c r="H59" i="166"/>
  <c r="H57" i="166"/>
  <c r="H60" i="22"/>
  <c r="H144" i="16"/>
  <c r="H78" i="21"/>
  <c r="H80" i="21" s="1"/>
  <c r="H138" i="21" s="1"/>
  <c r="H144" i="21"/>
  <c r="H126" i="18"/>
  <c r="H80" i="25"/>
  <c r="H138" i="25" s="1"/>
  <c r="H142" i="25" s="1"/>
  <c r="M12" i="14" l="1"/>
  <c r="O12" i="14" s="1"/>
  <c r="P12" i="14" s="1"/>
  <c r="H147" i="21"/>
  <c r="H149" i="21" s="1"/>
  <c r="G26" i="1"/>
  <c r="H26" i="1" s="1"/>
  <c r="I26" i="1" s="1"/>
  <c r="G12" i="1"/>
  <c r="H12" i="1" s="1"/>
  <c r="I12" i="1" s="1"/>
  <c r="G11" i="96"/>
  <c r="H11" i="96" s="1"/>
  <c r="I11" i="96" s="1"/>
  <c r="H78" i="168"/>
  <c r="H80" i="168" s="1"/>
  <c r="H138" i="168" s="1"/>
  <c r="H142" i="168" s="1"/>
  <c r="I124" i="168"/>
  <c r="H133" i="99"/>
  <c r="H143" i="99" s="1"/>
  <c r="H144" i="99"/>
  <c r="E135" i="126"/>
  <c r="G135" i="126" s="1"/>
  <c r="G136" i="126" s="1"/>
  <c r="H117" i="126"/>
  <c r="H116" i="126"/>
  <c r="H115" i="126"/>
  <c r="H118" i="126" s="1"/>
  <c r="H146" i="165"/>
  <c r="H148" i="165" s="1"/>
  <c r="H129" i="165"/>
  <c r="H130" i="165"/>
  <c r="H128" i="165"/>
  <c r="H131" i="165" s="1"/>
  <c r="H78" i="22"/>
  <c r="H80" i="22" s="1"/>
  <c r="H138" i="22" s="1"/>
  <c r="H142" i="22" s="1"/>
  <c r="I124" i="22"/>
  <c r="H131" i="25"/>
  <c r="H132" i="25" s="1"/>
  <c r="H125" i="25"/>
  <c r="H127" i="25"/>
  <c r="H126" i="25"/>
  <c r="H143" i="27"/>
  <c r="G7" i="1"/>
  <c r="H7" i="1" s="1"/>
  <c r="I7" i="1" s="1"/>
  <c r="H131" i="16"/>
  <c r="G6" i="96"/>
  <c r="H6" i="96" s="1"/>
  <c r="I6" i="96" s="1"/>
  <c r="M7" i="14"/>
  <c r="O7" i="14" s="1"/>
  <c r="P7" i="14" s="1"/>
  <c r="H130" i="16"/>
  <c r="G29" i="1"/>
  <c r="H29" i="1" s="1"/>
  <c r="I29" i="1" s="1"/>
  <c r="H129" i="16"/>
  <c r="H147" i="16"/>
  <c r="H149" i="16" s="1"/>
  <c r="H131" i="19"/>
  <c r="G10" i="1"/>
  <c r="H10" i="1" s="1"/>
  <c r="I10" i="1" s="1"/>
  <c r="H147" i="19"/>
  <c r="H149" i="19" s="1"/>
  <c r="G9" i="96"/>
  <c r="H9" i="96" s="1"/>
  <c r="I9" i="96" s="1"/>
  <c r="M10" i="14"/>
  <c r="O10" i="14" s="1"/>
  <c r="P10" i="14" s="1"/>
  <c r="H130" i="19"/>
  <c r="H129" i="19"/>
  <c r="H78" i="17"/>
  <c r="H80" i="17" s="1"/>
  <c r="H138" i="17" s="1"/>
  <c r="H125" i="17"/>
  <c r="H126" i="17" s="1"/>
  <c r="H144" i="18"/>
  <c r="H133" i="98"/>
  <c r="H143" i="98" s="1"/>
  <c r="H144" i="98"/>
  <c r="H78" i="20"/>
  <c r="H80" i="20" s="1"/>
  <c r="H138" i="20" s="1"/>
  <c r="H125" i="20"/>
  <c r="H126" i="20"/>
  <c r="H60" i="166"/>
  <c r="H127" i="15"/>
  <c r="H147" i="97"/>
  <c r="H149" i="97" s="1"/>
  <c r="H131" i="97"/>
  <c r="H132" i="97" s="1"/>
  <c r="H133" i="97" s="1"/>
  <c r="H143" i="97" s="1"/>
  <c r="G23" i="1"/>
  <c r="H23" i="1" s="1"/>
  <c r="I23" i="1" s="1"/>
  <c r="H126" i="15"/>
  <c r="H12" i="14"/>
  <c r="H142" i="21"/>
  <c r="H6" i="14"/>
  <c r="H142" i="15"/>
  <c r="H132" i="16" l="1"/>
  <c r="H133" i="16" s="1"/>
  <c r="H143" i="16" s="1"/>
  <c r="L7" i="14" s="1"/>
  <c r="I138" i="126"/>
  <c r="I139" i="126" s="1"/>
  <c r="E54" i="138" s="1"/>
  <c r="G31" i="1"/>
  <c r="H31" i="1" s="1"/>
  <c r="I31" i="1" s="1"/>
  <c r="H144" i="15"/>
  <c r="H125" i="22"/>
  <c r="H127" i="22" s="1"/>
  <c r="H126" i="22"/>
  <c r="H127" i="17"/>
  <c r="G27" i="1"/>
  <c r="H27" i="1" s="1"/>
  <c r="I27" i="1" s="1"/>
  <c r="H147" i="99"/>
  <c r="H149" i="99" s="1"/>
  <c r="H78" i="166"/>
  <c r="H80" i="166" s="1"/>
  <c r="H137" i="166" s="1"/>
  <c r="H141" i="166" s="1"/>
  <c r="H143" i="166"/>
  <c r="H124" i="166"/>
  <c r="H126" i="166" s="1"/>
  <c r="H132" i="166" s="1"/>
  <c r="H142" i="166" s="1"/>
  <c r="H125" i="166"/>
  <c r="H130" i="27"/>
  <c r="H131" i="27" s="1"/>
  <c r="H132" i="27" s="1"/>
  <c r="H142" i="27" s="1"/>
  <c r="H146" i="27"/>
  <c r="H148" i="27" s="1"/>
  <c r="G22" i="1"/>
  <c r="H22" i="1" s="1"/>
  <c r="I22" i="1" s="1"/>
  <c r="H8" i="14"/>
  <c r="H142" i="17"/>
  <c r="H132" i="19"/>
  <c r="H133" i="19" s="1"/>
  <c r="H143" i="19" s="1"/>
  <c r="L10" i="14" s="1"/>
  <c r="H126" i="168"/>
  <c r="H131" i="168"/>
  <c r="H132" i="168" s="1"/>
  <c r="H125" i="168"/>
  <c r="H127" i="168"/>
  <c r="H127" i="20"/>
  <c r="H11" i="14"/>
  <c r="H142" i="20"/>
  <c r="G25" i="1"/>
  <c r="H25" i="1" s="1"/>
  <c r="I25" i="1" s="1"/>
  <c r="H147" i="98"/>
  <c r="H149" i="98" s="1"/>
  <c r="G9" i="1"/>
  <c r="H9" i="1" s="1"/>
  <c r="I9" i="1" s="1"/>
  <c r="H131" i="18"/>
  <c r="G8" i="96"/>
  <c r="H8" i="96" s="1"/>
  <c r="I8" i="96" s="1"/>
  <c r="M9" i="14"/>
  <c r="O9" i="14" s="1"/>
  <c r="P9" i="14" s="1"/>
  <c r="H130" i="18"/>
  <c r="H147" i="18"/>
  <c r="H149" i="18" s="1"/>
  <c r="H129" i="18"/>
  <c r="H133" i="25"/>
  <c r="H143" i="25" s="1"/>
  <c r="H144" i="25"/>
  <c r="H133" i="168" l="1"/>
  <c r="H143" i="168" s="1"/>
  <c r="H144" i="168"/>
  <c r="H147" i="168" s="1"/>
  <c r="H149" i="168" s="1"/>
  <c r="H147" i="25"/>
  <c r="H149" i="25" s="1"/>
  <c r="G21" i="1"/>
  <c r="H21" i="1" s="1"/>
  <c r="G33" i="1"/>
  <c r="H33" i="1" s="1"/>
  <c r="I33" i="1" s="1"/>
  <c r="H132" i="18"/>
  <c r="H133" i="18" s="1"/>
  <c r="H143" i="18" s="1"/>
  <c r="L9" i="14" s="1"/>
  <c r="H144" i="17"/>
  <c r="H146" i="166"/>
  <c r="H148" i="166" s="1"/>
  <c r="H129" i="166"/>
  <c r="H130" i="166"/>
  <c r="H128" i="166"/>
  <c r="H131" i="166" s="1"/>
  <c r="H144" i="22"/>
  <c r="G28" i="1"/>
  <c r="H28" i="1" s="1"/>
  <c r="I28" i="1" s="1"/>
  <c r="H131" i="15"/>
  <c r="G5" i="96"/>
  <c r="M6" i="14"/>
  <c r="O6" i="14" s="1"/>
  <c r="H129" i="15"/>
  <c r="G6" i="1"/>
  <c r="H6" i="1" s="1"/>
  <c r="H130" i="15"/>
  <c r="H147" i="15"/>
  <c r="H149" i="15" s="1"/>
  <c r="E55" i="138"/>
  <c r="G32" i="1"/>
  <c r="H32" i="1" s="1"/>
  <c r="I32" i="1" s="1"/>
  <c r="H144" i="20"/>
  <c r="G24" i="1" l="1"/>
  <c r="H24" i="1" s="1"/>
  <c r="I24" i="1" s="1"/>
  <c r="G7" i="96"/>
  <c r="H7" i="96" s="1"/>
  <c r="I7" i="96" s="1"/>
  <c r="G8" i="1"/>
  <c r="H8" i="1" s="1"/>
  <c r="I8" i="1" s="1"/>
  <c r="H131" i="17"/>
  <c r="H130" i="17"/>
  <c r="H129" i="17"/>
  <c r="H132" i="17" s="1"/>
  <c r="H133" i="17" s="1"/>
  <c r="H143" i="17" s="1"/>
  <c r="L8" i="14" s="1"/>
  <c r="M8" i="14"/>
  <c r="O8" i="14" s="1"/>
  <c r="P8" i="14" s="1"/>
  <c r="H147" i="17"/>
  <c r="H149" i="17" s="1"/>
  <c r="H16" i="1"/>
  <c r="I16" i="1" s="1"/>
  <c r="H19" i="1"/>
  <c r="H40" i="1" s="1"/>
  <c r="I6" i="1"/>
  <c r="I19" i="1" s="1"/>
  <c r="I40" i="1" s="1"/>
  <c r="H132" i="15"/>
  <c r="H133" i="15" s="1"/>
  <c r="H143" i="15" s="1"/>
  <c r="L6" i="14" s="1"/>
  <c r="H5" i="96"/>
  <c r="I21" i="1"/>
  <c r="I38" i="1" s="1"/>
  <c r="H36" i="1"/>
  <c r="I36" i="1" s="1"/>
  <c r="H38" i="1"/>
  <c r="H147" i="22"/>
  <c r="H149" i="22" s="1"/>
  <c r="G13" i="1"/>
  <c r="H13" i="1" s="1"/>
  <c r="I13" i="1" s="1"/>
  <c r="H129" i="22"/>
  <c r="H130" i="22"/>
  <c r="H131" i="22"/>
  <c r="P6" i="14"/>
  <c r="P13" i="14" s="1"/>
  <c r="O13" i="14"/>
  <c r="O18" i="14" s="1"/>
  <c r="G10" i="96"/>
  <c r="H10" i="96" s="1"/>
  <c r="I10" i="96" s="1"/>
  <c r="G11" i="1"/>
  <c r="H11" i="1" s="1"/>
  <c r="I11" i="1" s="1"/>
  <c r="H147" i="20"/>
  <c r="H149" i="20" s="1"/>
  <c r="H129" i="20"/>
  <c r="M11" i="14"/>
  <c r="O11" i="14" s="1"/>
  <c r="P11" i="14" s="1"/>
  <c r="H130" i="20"/>
  <c r="H131" i="20"/>
  <c r="P18" i="14" l="1"/>
  <c r="P22" i="14" s="1"/>
  <c r="O22" i="14"/>
  <c r="H132" i="22"/>
  <c r="H133" i="22" s="1"/>
  <c r="H143" i="22" s="1"/>
  <c r="H132" i="20"/>
  <c r="H133" i="20" s="1"/>
  <c r="H143" i="20" s="1"/>
  <c r="L11" i="14" s="1"/>
  <c r="G17" i="96"/>
  <c r="K8" i="96"/>
  <c r="I5" i="96"/>
  <c r="H17" i="96"/>
  <c r="C2" i="137" l="1"/>
  <c r="D2" i="137" s="1"/>
  <c r="H43" i="1"/>
  <c r="I17" i="96"/>
  <c r="I43" i="1" l="1"/>
  <c r="J55" i="138"/>
  <c r="H31" i="111"/>
  <c r="J119" i="12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Luciano Ferreira Ribeiro</author>
    <author>Marcelo Jose de Resende</author>
    <author>Ceasaminas</author>
  </authors>
  <commentList>
    <comment ref="I12" authorId="0" shapeId="0" xr:uid="{00000000-0006-0000-0000-000001000000}">
      <text>
        <r>
          <rPr>
            <b/>
            <sz val="9"/>
            <color indexed="81"/>
            <rFont val="Tahoma"/>
            <family val="2"/>
          </rPr>
          <t>Luciano Ferreira Ribeiro:</t>
        </r>
        <r>
          <rPr>
            <sz val="9"/>
            <color indexed="81"/>
            <rFont val="Tahoma"/>
            <family val="2"/>
          </rPr>
          <t xml:space="preserve">
CCT não define valor percapta</t>
        </r>
      </text>
    </comment>
    <comment ref="J12" authorId="0" shapeId="0" xr:uid="{00000000-0006-0000-0000-000002000000}">
      <text>
        <r>
          <rPr>
            <b/>
            <sz val="9"/>
            <color indexed="81"/>
            <rFont val="Segoe UI"/>
            <family val="2"/>
          </rPr>
          <t>Luciano Ferreira Ribeiro:</t>
        </r>
        <r>
          <rPr>
            <sz val="9"/>
            <color indexed="81"/>
            <rFont val="Segoe UI"/>
            <family val="2"/>
          </rPr>
          <t xml:space="preserve">
</t>
        </r>
      </text>
    </comment>
    <comment ref="H13" authorId="0" shapeId="0" xr:uid="{00000000-0006-0000-0000-000003000000}">
      <text>
        <r>
          <rPr>
            <b/>
            <sz val="9"/>
            <color indexed="81"/>
            <rFont val="Tahoma"/>
            <family val="2"/>
          </rPr>
          <t xml:space="preserve">José Geraldo Calalzans </t>
        </r>
        <r>
          <rPr>
            <sz val="9"/>
            <color indexed="81"/>
            <rFont val="Tahoma"/>
            <family val="2"/>
          </rPr>
          <t xml:space="preserve">
Programa de Assistencia Familiar</t>
        </r>
      </text>
    </comment>
    <comment ref="I44" authorId="0" shapeId="0" xr:uid="{00000000-0006-0000-0000-000004000000}">
      <text>
        <r>
          <rPr>
            <b/>
            <sz val="9"/>
            <color indexed="81"/>
            <rFont val="Tahoma"/>
            <family val="2"/>
          </rPr>
          <t>Luciano Ferreira Ribeiro:</t>
        </r>
        <r>
          <rPr>
            <sz val="9"/>
            <color indexed="81"/>
            <rFont val="Tahoma"/>
            <family val="2"/>
          </rPr>
          <t xml:space="preserve">
CCT não define valor percapta</t>
        </r>
      </text>
    </comment>
    <comment ref="H45" authorId="0" shapeId="0" xr:uid="{00000000-0006-0000-0000-000005000000}">
      <text>
        <r>
          <rPr>
            <b/>
            <sz val="9"/>
            <color indexed="81"/>
            <rFont val="Tahoma"/>
            <family val="2"/>
          </rPr>
          <t>Luciano Ferreira Ribeiro:</t>
        </r>
        <r>
          <rPr>
            <sz val="9"/>
            <color indexed="81"/>
            <rFont val="Tahoma"/>
            <family val="2"/>
          </rPr>
          <t xml:space="preserve">
Programa de Assistencia Familiar</t>
        </r>
      </text>
    </comment>
    <comment ref="C46" authorId="0" shapeId="0" xr:uid="{00000000-0006-0000-0000-000006000000}">
      <text>
        <r>
          <rPr>
            <b/>
            <sz val="9"/>
            <color indexed="81"/>
            <rFont val="Tahoma"/>
            <family val="2"/>
          </rPr>
          <t>Luciano Ferreira Ribeiro:</t>
        </r>
        <r>
          <rPr>
            <sz val="9"/>
            <color indexed="81"/>
            <rFont val="Tahoma"/>
            <family val="2"/>
          </rPr>
          <t xml:space="preserve">
Artifice recebe piso salarial de Zelador</t>
        </r>
      </text>
    </comment>
    <comment ref="E50" authorId="1" shapeId="0" xr:uid="{00000000-0006-0000-0000-000007000000}">
      <text>
        <r>
          <rPr>
            <b/>
            <sz val="9"/>
            <color indexed="81"/>
            <rFont val="Segoe UI"/>
            <family val="2"/>
          </rPr>
          <t>Ceasaminas:
Operador de Caixa salário igual a Pessoal da Administração.</t>
        </r>
      </text>
    </comment>
    <comment ref="J61" authorId="0" shapeId="0" xr:uid="{00000000-0006-0000-0000-000008000000}">
      <text>
        <r>
          <rPr>
            <b/>
            <sz val="9"/>
            <color indexed="81"/>
            <rFont val="Tahoma"/>
            <family val="2"/>
          </rPr>
          <t>Luciano Ferreira Ribeiro:</t>
        </r>
        <r>
          <rPr>
            <sz val="9"/>
            <color indexed="81"/>
            <rFont val="Tahoma"/>
            <family val="2"/>
          </rPr>
          <t xml:space="preserve">
CCT não define valor percapta</t>
        </r>
      </text>
    </comment>
    <comment ref="F63" authorId="0" shapeId="0" xr:uid="{00000000-0006-0000-0000-000009000000}">
      <text>
        <r>
          <rPr>
            <b/>
            <sz val="9"/>
            <color indexed="81"/>
            <rFont val="Tahoma"/>
            <family val="2"/>
          </rPr>
          <t>Luciano Ferreira Ribeiro:</t>
        </r>
        <r>
          <rPr>
            <sz val="9"/>
            <color indexed="81"/>
            <rFont val="Tahoma"/>
            <family val="2"/>
          </rPr>
          <t xml:space="preserve">
Valor anual de R$ 236,70 /12 = 19,72</t>
        </r>
      </text>
    </comment>
    <comment ref="G63" authorId="0" shapeId="0" xr:uid="{00000000-0006-0000-0000-00000A000000}">
      <text>
        <r>
          <rPr>
            <b/>
            <sz val="9"/>
            <color indexed="81"/>
            <rFont val="Tahoma"/>
            <family val="2"/>
          </rPr>
          <t>Luciano Ferreira Ribeiro:</t>
        </r>
        <r>
          <rPr>
            <sz val="9"/>
            <color indexed="81"/>
            <rFont val="Tahoma"/>
            <family val="2"/>
          </rPr>
          <t xml:space="preserve">
Valor anual de R$ 236,70 /12 = 19,72</t>
        </r>
      </text>
    </comment>
    <comment ref="I72" authorId="0" shapeId="0" xr:uid="{00000000-0006-0000-0000-00000B000000}">
      <text>
        <r>
          <rPr>
            <b/>
            <sz val="9"/>
            <color indexed="81"/>
            <rFont val="Tahoma"/>
            <family val="2"/>
          </rPr>
          <t>Luciano Ferreira Ribeiro:</t>
        </r>
        <r>
          <rPr>
            <sz val="9"/>
            <color indexed="81"/>
            <rFont val="Tahoma"/>
            <family val="2"/>
          </rPr>
          <t xml:space="preserve">
CCT não define valor percapta</t>
        </r>
      </text>
    </comment>
    <comment ref="H73" authorId="0" shapeId="0" xr:uid="{00000000-0006-0000-0000-00000C000000}">
      <text>
        <r>
          <rPr>
            <b/>
            <sz val="9"/>
            <color indexed="81"/>
            <rFont val="Tahoma"/>
            <family val="2"/>
          </rPr>
          <t>Luciano Ferreira Ribeiro:</t>
        </r>
        <r>
          <rPr>
            <sz val="9"/>
            <color indexed="81"/>
            <rFont val="Tahoma"/>
            <family val="2"/>
          </rPr>
          <t xml:space="preserve">
Programa de Assistencia Familiar</t>
        </r>
      </text>
    </comment>
    <comment ref="C74" authorId="0" shapeId="0" xr:uid="{00000000-0006-0000-0000-00000D000000}">
      <text>
        <r>
          <rPr>
            <b/>
            <sz val="9"/>
            <color indexed="81"/>
            <rFont val="Tahoma"/>
            <family val="2"/>
          </rPr>
          <t>Luciano Ferreira Ribeiro:</t>
        </r>
        <r>
          <rPr>
            <sz val="9"/>
            <color indexed="81"/>
            <rFont val="Tahoma"/>
            <family val="2"/>
          </rPr>
          <t xml:space="preserve">
Artifice recebe piso salarial de Zelador</t>
        </r>
      </text>
    </comment>
    <comment ref="E78" authorId="1" shapeId="0" xr:uid="{00000000-0006-0000-0000-00000E000000}">
      <text>
        <r>
          <rPr>
            <b/>
            <sz val="9"/>
            <color indexed="81"/>
            <rFont val="Segoe UI"/>
            <family val="2"/>
          </rPr>
          <t>Ceasaminas:
Operador de Caixa salário igual a Pessoal da Administração.</t>
        </r>
      </text>
    </comment>
    <comment ref="J89" authorId="0" shapeId="0" xr:uid="{00000000-0006-0000-0000-00000F000000}">
      <text>
        <r>
          <rPr>
            <b/>
            <sz val="9"/>
            <color indexed="81"/>
            <rFont val="Tahoma"/>
            <family val="2"/>
          </rPr>
          <t>Luciano Ferreira Ribeiro:</t>
        </r>
        <r>
          <rPr>
            <sz val="9"/>
            <color indexed="81"/>
            <rFont val="Tahoma"/>
            <family val="2"/>
          </rPr>
          <t xml:space="preserve">
CCT não define valor percapta</t>
        </r>
      </text>
    </comment>
    <comment ref="F91" authorId="0" shapeId="0" xr:uid="{00000000-0006-0000-0000-000010000000}">
      <text>
        <r>
          <rPr>
            <b/>
            <sz val="9"/>
            <color indexed="81"/>
            <rFont val="Tahoma"/>
            <family val="2"/>
          </rPr>
          <t>José Geraldo Calazans:</t>
        </r>
        <r>
          <rPr>
            <sz val="9"/>
            <color indexed="81"/>
            <rFont val="Tahoma"/>
            <family val="2"/>
          </rPr>
          <t xml:space="preserve">
Valor anual de R$ 236,70 /12 = 19,72</t>
        </r>
      </text>
    </comment>
    <comment ref="G91" authorId="0" shapeId="0" xr:uid="{00000000-0006-0000-0000-000011000000}">
      <text>
        <r>
          <rPr>
            <b/>
            <sz val="9"/>
            <color indexed="81"/>
            <rFont val="Tahoma"/>
            <family val="2"/>
          </rPr>
          <t>José Geraldo Calazans:</t>
        </r>
        <r>
          <rPr>
            <sz val="9"/>
            <color indexed="81"/>
            <rFont val="Tahoma"/>
            <family val="2"/>
          </rPr>
          <t xml:space="preserve">
Valor anual de R$ 236,70 /12 = 19,72</t>
        </r>
      </text>
    </comment>
    <comment ref="I99" authorId="0" shapeId="0" xr:uid="{00000000-0006-0000-0000-000012000000}">
      <text>
        <r>
          <rPr>
            <b/>
            <sz val="9"/>
            <color indexed="81"/>
            <rFont val="Tahoma"/>
            <family val="2"/>
          </rPr>
          <t>Luciano Ferreira Ribeiro:</t>
        </r>
        <r>
          <rPr>
            <sz val="9"/>
            <color indexed="81"/>
            <rFont val="Tahoma"/>
            <family val="2"/>
          </rPr>
          <t xml:space="preserve">
CCT não define valor percapta</t>
        </r>
      </text>
    </comment>
    <comment ref="J99" authorId="0" shapeId="0" xr:uid="{00000000-0006-0000-0000-000013000000}">
      <text>
        <r>
          <rPr>
            <b/>
            <sz val="9"/>
            <color indexed="81"/>
            <rFont val="Segoe UI"/>
            <family val="2"/>
          </rPr>
          <t>Luciano Ferreira Ribeiro:</t>
        </r>
        <r>
          <rPr>
            <sz val="9"/>
            <color indexed="81"/>
            <rFont val="Segoe UI"/>
            <family val="2"/>
          </rPr>
          <t xml:space="preserve">
</t>
        </r>
      </text>
    </comment>
    <comment ref="H100" authorId="0" shapeId="0" xr:uid="{00000000-0006-0000-0000-000014000000}">
      <text>
        <r>
          <rPr>
            <b/>
            <sz val="9"/>
            <color indexed="81"/>
            <rFont val="Tahoma"/>
            <family val="2"/>
          </rPr>
          <t xml:space="preserve">José Geraldo Calalzans </t>
        </r>
        <r>
          <rPr>
            <sz val="9"/>
            <color indexed="81"/>
            <rFont val="Tahoma"/>
            <family val="2"/>
          </rPr>
          <t xml:space="preserve">
Programa de Assistencia Familiar</t>
        </r>
      </text>
    </comment>
    <comment ref="C101" authorId="0" shapeId="0" xr:uid="{00000000-0006-0000-0000-000015000000}">
      <text>
        <r>
          <rPr>
            <b/>
            <sz val="9"/>
            <color indexed="81"/>
            <rFont val="Tahoma"/>
            <family val="2"/>
          </rPr>
          <t>Luciano Ferreira Ribeiro:</t>
        </r>
        <r>
          <rPr>
            <sz val="9"/>
            <color indexed="81"/>
            <rFont val="Tahoma"/>
            <family val="2"/>
          </rPr>
          <t xml:space="preserve">
Artifice recebe piso salarial de Zelador</t>
        </r>
      </text>
    </comment>
    <comment ref="F101" authorId="0" shapeId="0" xr:uid="{00000000-0006-0000-0000-000016000000}">
      <text>
        <r>
          <rPr>
            <b/>
            <sz val="9"/>
            <color indexed="81"/>
            <rFont val="Tahoma"/>
            <family val="2"/>
          </rPr>
          <t>Luciano Ferreira Ribeiro:</t>
        </r>
        <r>
          <rPr>
            <sz val="9"/>
            <color indexed="81"/>
            <rFont val="Tahoma"/>
            <family val="2"/>
          </rPr>
          <t xml:space="preserve">
Parágrafo primeiro</t>
        </r>
      </text>
    </comment>
    <comment ref="F102" authorId="0" shapeId="0" xr:uid="{00000000-0006-0000-0000-000017000000}">
      <text>
        <r>
          <rPr>
            <b/>
            <sz val="9"/>
            <color indexed="81"/>
            <rFont val="Tahoma"/>
            <family val="2"/>
          </rPr>
          <t>Luciano Ferreira Ribeiro:</t>
        </r>
        <r>
          <rPr>
            <sz val="9"/>
            <color indexed="81"/>
            <rFont val="Tahoma"/>
            <family val="2"/>
          </rPr>
          <t xml:space="preserve">
Parágrafo primeiro</t>
        </r>
      </text>
    </comment>
    <comment ref="F103" authorId="0" shapeId="0" xr:uid="{00000000-0006-0000-0000-000018000000}">
      <text>
        <r>
          <rPr>
            <b/>
            <sz val="9"/>
            <color indexed="81"/>
            <rFont val="Tahoma"/>
            <family val="2"/>
          </rPr>
          <t>Luciano Ferreira Ribeiro:</t>
        </r>
        <r>
          <rPr>
            <sz val="9"/>
            <color indexed="81"/>
            <rFont val="Tahoma"/>
            <family val="2"/>
          </rPr>
          <t xml:space="preserve">
Parágrafo primeiro</t>
        </r>
      </text>
    </comment>
    <comment ref="E105" authorId="1" shapeId="0" xr:uid="{00000000-0006-0000-0000-000019000000}">
      <text>
        <r>
          <rPr>
            <b/>
            <sz val="9"/>
            <color indexed="81"/>
            <rFont val="Segoe UI"/>
            <family val="2"/>
          </rPr>
          <t>Ceasaminas:
Operador de Caixa salário igual a Pessoal da Administração.</t>
        </r>
      </text>
    </comment>
    <comment ref="J115" authorId="0" shapeId="0" xr:uid="{00000000-0006-0000-0000-00001A000000}">
      <text>
        <r>
          <rPr>
            <b/>
            <sz val="9"/>
            <color indexed="81"/>
            <rFont val="Tahoma"/>
            <family val="2"/>
          </rPr>
          <t>Luciano Ferreira Ribeiro:</t>
        </r>
        <r>
          <rPr>
            <sz val="9"/>
            <color indexed="81"/>
            <rFont val="Tahoma"/>
            <family val="2"/>
          </rPr>
          <t xml:space="preserve">
CCT não define valor percapta</t>
        </r>
      </text>
    </comment>
    <comment ref="F117" authorId="0" shapeId="0" xr:uid="{00000000-0006-0000-0000-00001B000000}">
      <text>
        <r>
          <rPr>
            <b/>
            <sz val="9"/>
            <color indexed="81"/>
            <rFont val="Tahoma"/>
            <family val="2"/>
          </rPr>
          <t xml:space="preserve">José Geraldo Calazans 
</t>
        </r>
        <r>
          <rPr>
            <sz val="9"/>
            <color indexed="81"/>
            <rFont val="Tahoma"/>
            <family val="2"/>
          </rPr>
          <t xml:space="preserve">Valor anual de R$ 236,70 /12 = 19,72
</t>
        </r>
      </text>
    </comment>
    <comment ref="G117" authorId="0" shapeId="0" xr:uid="{00000000-0006-0000-0000-00001C000000}">
      <text>
        <r>
          <rPr>
            <b/>
            <sz val="9"/>
            <color indexed="81"/>
            <rFont val="Tahoma"/>
            <family val="2"/>
          </rPr>
          <t>Luciano Ferreira Ribeiro:</t>
        </r>
        <r>
          <rPr>
            <sz val="9"/>
            <color indexed="81"/>
            <rFont val="Tahoma"/>
            <family val="2"/>
          </rPr>
          <t xml:space="preserve">
Valor anual de R$ 236,70 /12 = 19,72</t>
        </r>
      </text>
    </comment>
    <comment ref="I125" authorId="0" shapeId="0" xr:uid="{00000000-0006-0000-0000-00001D000000}">
      <text>
        <r>
          <rPr>
            <b/>
            <sz val="9"/>
            <color indexed="81"/>
            <rFont val="Tahoma"/>
            <family val="2"/>
          </rPr>
          <t>Luciano Ferreira Ribeiro:</t>
        </r>
        <r>
          <rPr>
            <sz val="9"/>
            <color indexed="81"/>
            <rFont val="Tahoma"/>
            <family val="2"/>
          </rPr>
          <t xml:space="preserve">
CCT não define valor percapta</t>
        </r>
      </text>
    </comment>
    <comment ref="J125" authorId="0" shapeId="0" xr:uid="{00000000-0006-0000-0000-00001E000000}">
      <text>
        <r>
          <rPr>
            <b/>
            <sz val="9"/>
            <color indexed="81"/>
            <rFont val="Segoe UI"/>
            <family val="2"/>
          </rPr>
          <t>Luciano Ferreira Ribeiro:</t>
        </r>
        <r>
          <rPr>
            <sz val="9"/>
            <color indexed="81"/>
            <rFont val="Segoe UI"/>
            <family val="2"/>
          </rPr>
          <t xml:space="preserve">
</t>
        </r>
      </text>
    </comment>
    <comment ref="H126" authorId="0" shapeId="0" xr:uid="{00000000-0006-0000-0000-00001F000000}">
      <text>
        <r>
          <rPr>
            <b/>
            <sz val="9"/>
            <color indexed="81"/>
            <rFont val="Tahoma"/>
            <family val="2"/>
          </rPr>
          <t xml:space="preserve">José Geraldo Calalzans </t>
        </r>
        <r>
          <rPr>
            <sz val="9"/>
            <color indexed="81"/>
            <rFont val="Tahoma"/>
            <family val="2"/>
          </rPr>
          <t xml:space="preserve">
Programa de Assistencia Familiar</t>
        </r>
      </text>
    </comment>
    <comment ref="F127" authorId="0" shapeId="0" xr:uid="{00000000-0006-0000-0000-000020000000}">
      <text>
        <r>
          <rPr>
            <b/>
            <sz val="9"/>
            <color indexed="81"/>
            <rFont val="Tahoma"/>
            <family val="2"/>
          </rPr>
          <t>Luciano Ferreira Ribeiro:</t>
        </r>
        <r>
          <rPr>
            <sz val="9"/>
            <color indexed="81"/>
            <rFont val="Tahoma"/>
            <family val="2"/>
          </rPr>
          <t xml:space="preserve">
Parágrafo primeiro</t>
        </r>
      </text>
    </comment>
    <comment ref="F128" authorId="0" shapeId="0" xr:uid="{00000000-0006-0000-0000-000021000000}">
      <text>
        <r>
          <rPr>
            <b/>
            <sz val="9"/>
            <color indexed="81"/>
            <rFont val="Tahoma"/>
            <family val="2"/>
          </rPr>
          <t>Luciano Ferreira Ribeiro:</t>
        </r>
        <r>
          <rPr>
            <sz val="9"/>
            <color indexed="81"/>
            <rFont val="Tahoma"/>
            <family val="2"/>
          </rPr>
          <t xml:space="preserve">
Parágrafo primeiro</t>
        </r>
      </text>
    </comment>
    <comment ref="F129" authorId="0" shapeId="0" xr:uid="{00000000-0006-0000-0000-000022000000}">
      <text>
        <r>
          <rPr>
            <b/>
            <sz val="9"/>
            <color indexed="81"/>
            <rFont val="Tahoma"/>
            <family val="2"/>
          </rPr>
          <t>Luciano Ferreira Ribeiro:</t>
        </r>
        <r>
          <rPr>
            <sz val="9"/>
            <color indexed="81"/>
            <rFont val="Tahoma"/>
            <family val="2"/>
          </rPr>
          <t xml:space="preserve">
Parágrafo primeiro</t>
        </r>
      </text>
    </comment>
    <comment ref="F130" authorId="0" shapeId="0" xr:uid="{00000000-0006-0000-0000-000023000000}">
      <text>
        <r>
          <rPr>
            <b/>
            <sz val="9"/>
            <color indexed="81"/>
            <rFont val="Tahoma"/>
            <family val="2"/>
          </rPr>
          <t>Luciano Ferreira Ribeiro:</t>
        </r>
        <r>
          <rPr>
            <sz val="9"/>
            <color indexed="81"/>
            <rFont val="Tahoma"/>
            <family val="2"/>
          </rPr>
          <t xml:space="preserve">
Parágrafo primeiro</t>
        </r>
      </text>
    </comment>
    <comment ref="F131" authorId="0" shapeId="0" xr:uid="{00000000-0006-0000-0000-000024000000}">
      <text>
        <r>
          <rPr>
            <b/>
            <sz val="9"/>
            <color indexed="81"/>
            <rFont val="Tahoma"/>
            <family val="2"/>
          </rPr>
          <t>Luciano Ferreira Ribeiro:</t>
        </r>
        <r>
          <rPr>
            <sz val="9"/>
            <color indexed="81"/>
            <rFont val="Tahoma"/>
            <family val="2"/>
          </rPr>
          <t xml:space="preserve">
Parágrafo primeiro</t>
        </r>
      </text>
    </comment>
    <comment ref="J144" authorId="0" shapeId="0" xr:uid="{00000000-0006-0000-0000-000025000000}">
      <text>
        <r>
          <rPr>
            <b/>
            <sz val="9"/>
            <color indexed="81"/>
            <rFont val="Tahoma"/>
            <family val="2"/>
          </rPr>
          <t>Luciano Ferreira Ribeiro:</t>
        </r>
        <r>
          <rPr>
            <sz val="9"/>
            <color indexed="81"/>
            <rFont val="Tahoma"/>
            <family val="2"/>
          </rPr>
          <t xml:space="preserve">
CCT não define valor percapta</t>
        </r>
      </text>
    </comment>
    <comment ref="F146" authorId="0" shapeId="0" xr:uid="{00000000-0006-0000-0000-000026000000}">
      <text>
        <r>
          <rPr>
            <b/>
            <sz val="9"/>
            <color indexed="81"/>
            <rFont val="Tahoma"/>
            <family val="2"/>
          </rPr>
          <t>Luciano Ferreira Ribeiro:</t>
        </r>
        <r>
          <rPr>
            <sz val="9"/>
            <color indexed="81"/>
            <rFont val="Tahoma"/>
            <family val="2"/>
          </rPr>
          <t xml:space="preserve">
Valor anual de R$ 236,70 /12 = 19,72</t>
        </r>
      </text>
    </comment>
    <comment ref="G146" authorId="0" shapeId="0" xr:uid="{00000000-0006-0000-0000-000027000000}">
      <text>
        <r>
          <rPr>
            <b/>
            <sz val="9"/>
            <color indexed="81"/>
            <rFont val="Tahoma"/>
            <family val="2"/>
          </rPr>
          <t>Luciano Ferreira Ribeiro:</t>
        </r>
        <r>
          <rPr>
            <sz val="9"/>
            <color indexed="81"/>
            <rFont val="Tahoma"/>
            <family val="2"/>
          </rPr>
          <t xml:space="preserve">
Valor anual de R$ 236,70 /12 = 19,72</t>
        </r>
      </text>
    </comment>
    <comment ref="I156" authorId="0" shapeId="0" xr:uid="{00000000-0006-0000-0000-000028000000}">
      <text>
        <r>
          <rPr>
            <b/>
            <sz val="9"/>
            <color indexed="81"/>
            <rFont val="Tahoma"/>
            <family val="2"/>
          </rPr>
          <t>Luciano Ferreira Ribeiro:</t>
        </r>
        <r>
          <rPr>
            <sz val="9"/>
            <color indexed="81"/>
            <rFont val="Tahoma"/>
            <family val="2"/>
          </rPr>
          <t xml:space="preserve">
CCT não define valor percapta</t>
        </r>
      </text>
    </comment>
    <comment ref="J156" authorId="0" shapeId="0" xr:uid="{00000000-0006-0000-0000-000029000000}">
      <text>
        <r>
          <rPr>
            <b/>
            <sz val="9"/>
            <color indexed="81"/>
            <rFont val="Segoe UI"/>
            <family val="2"/>
          </rPr>
          <t>Luciano Ferreira Ribeiro:</t>
        </r>
        <r>
          <rPr>
            <sz val="9"/>
            <color indexed="81"/>
            <rFont val="Segoe UI"/>
            <family val="2"/>
          </rPr>
          <t xml:space="preserve">
</t>
        </r>
      </text>
    </comment>
    <comment ref="H157" authorId="0" shapeId="0" xr:uid="{00000000-0006-0000-0000-00002A000000}">
      <text>
        <r>
          <rPr>
            <b/>
            <sz val="9"/>
            <color indexed="81"/>
            <rFont val="Tahoma"/>
            <family val="2"/>
          </rPr>
          <t xml:space="preserve">José Geraldo Calalzans </t>
        </r>
        <r>
          <rPr>
            <sz val="9"/>
            <color indexed="81"/>
            <rFont val="Tahoma"/>
            <family val="2"/>
          </rPr>
          <t xml:space="preserve">
Programa de Assistencia Familiar</t>
        </r>
      </text>
    </comment>
    <comment ref="C158" authorId="0" shapeId="0" xr:uid="{00000000-0006-0000-0000-00002B000000}">
      <text>
        <r>
          <rPr>
            <b/>
            <sz val="9"/>
            <color indexed="81"/>
            <rFont val="Tahoma"/>
            <family val="2"/>
          </rPr>
          <t>Luciano Ferreira Ribeiro:</t>
        </r>
        <r>
          <rPr>
            <sz val="9"/>
            <color indexed="81"/>
            <rFont val="Tahoma"/>
            <family val="2"/>
          </rPr>
          <t xml:space="preserve">
Artifice recebe piso salarial de Zelador</t>
        </r>
      </text>
    </comment>
    <comment ref="F158" authorId="2" shapeId="0" xr:uid="{00000000-0006-0000-0000-00002C000000}">
      <text>
        <r>
          <rPr>
            <b/>
            <sz val="9"/>
            <color indexed="81"/>
            <rFont val="Tahoma"/>
            <family val="2"/>
          </rPr>
          <t>Ceasaminas:</t>
        </r>
        <r>
          <rPr>
            <sz val="9"/>
            <color indexed="81"/>
            <rFont val="Tahoma"/>
            <family val="2"/>
          </rPr>
          <t xml:space="preserve">
347,87/26= 13,37
</t>
        </r>
      </text>
    </comment>
    <comment ref="E164" authorId="1" shapeId="0" xr:uid="{00000000-0006-0000-0000-00002D000000}">
      <text>
        <r>
          <rPr>
            <b/>
            <sz val="9"/>
            <color indexed="81"/>
            <rFont val="Segoe UI"/>
            <family val="2"/>
          </rPr>
          <t>Ceasaminas:
Operador de Caixa salário igual a Pessoal da Administração.</t>
        </r>
      </text>
    </comment>
    <comment ref="J175" authorId="0" shapeId="0" xr:uid="{00000000-0006-0000-0000-00002E000000}">
      <text>
        <r>
          <rPr>
            <b/>
            <sz val="9"/>
            <color indexed="81"/>
            <rFont val="Tahoma"/>
            <family val="2"/>
          </rPr>
          <t>Luciano Ferreira Ribeiro:</t>
        </r>
        <r>
          <rPr>
            <sz val="9"/>
            <color indexed="81"/>
            <rFont val="Tahoma"/>
            <family val="2"/>
          </rPr>
          <t xml:space="preserve">
CCT não define valor percapta</t>
        </r>
      </text>
    </comment>
    <comment ref="C177" authorId="0" shapeId="0" xr:uid="{00000000-0006-0000-0000-00002F000000}">
      <text>
        <r>
          <rPr>
            <b/>
            <sz val="9"/>
            <color indexed="81"/>
            <rFont val="Tahoma"/>
            <family val="2"/>
          </rPr>
          <t>Luciano Ferreira Ribeiro:</t>
        </r>
        <r>
          <rPr>
            <sz val="9"/>
            <color indexed="81"/>
            <rFont val="Tahoma"/>
            <family val="2"/>
          </rPr>
          <t xml:space="preserve">
Artifice recebe piso salarial de Zelador</t>
        </r>
      </text>
    </comment>
    <comment ref="F177" authorId="0" shapeId="0" xr:uid="{00000000-0006-0000-0000-000030000000}">
      <text>
        <r>
          <rPr>
            <b/>
            <sz val="9"/>
            <color indexed="81"/>
            <rFont val="Tahoma"/>
            <family val="2"/>
          </rPr>
          <t>Luciano Ferreira Ribeiro:</t>
        </r>
        <r>
          <rPr>
            <sz val="9"/>
            <color indexed="81"/>
            <rFont val="Tahoma"/>
            <family val="2"/>
          </rPr>
          <t xml:space="preserve">
Valor anual de R$ 236,70 /12 = 19,72</t>
        </r>
      </text>
    </comment>
    <comment ref="G177" authorId="0" shapeId="0" xr:uid="{00000000-0006-0000-0000-000031000000}">
      <text>
        <r>
          <rPr>
            <b/>
            <sz val="9"/>
            <color indexed="81"/>
            <rFont val="Tahoma"/>
            <family val="2"/>
          </rPr>
          <t>Luciano Ferreira Ribeiro:</t>
        </r>
        <r>
          <rPr>
            <sz val="9"/>
            <color indexed="81"/>
            <rFont val="Tahoma"/>
            <family val="2"/>
          </rPr>
          <t xml:space="preserve">
Valor anual de R$ 236,70 /12 = 19,72</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Luciano Ferreira Ribeiro</author>
  </authors>
  <commentList>
    <comment ref="B34" authorId="0" shapeId="0" xr:uid="{00000000-0006-0000-1200-000001000000}">
      <text>
        <r>
          <rPr>
            <b/>
            <sz val="9"/>
            <color indexed="81"/>
            <rFont val="Tahoma"/>
            <family val="2"/>
          </rPr>
          <t>Luciano Ferreira Ribeiro:</t>
        </r>
        <r>
          <rPr>
            <sz val="9"/>
            <color indexed="81"/>
            <rFont val="Tahoma"/>
            <family val="2"/>
          </rPr>
          <t xml:space="preserve">
CCT fixou a hora noturna em 60 minutos.
Adicinal de 39 %
Considera 15 dias x 7 horas noturnas = 105 horas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Luciano Ferreira Ribeiro</author>
  </authors>
  <commentList>
    <comment ref="B34" authorId="0" shapeId="0" xr:uid="{00000000-0006-0000-1600-000001000000}">
      <text>
        <r>
          <rPr>
            <b/>
            <sz val="9"/>
            <color indexed="81"/>
            <rFont val="Tahoma"/>
            <family val="2"/>
          </rPr>
          <t>Luciano Ferreira Ribeiro:</t>
        </r>
        <r>
          <rPr>
            <sz val="9"/>
            <color indexed="81"/>
            <rFont val="Tahoma"/>
            <family val="2"/>
          </rPr>
          <t xml:space="preserve">
CCT fixou a hora noturna em 60 minutos.
Adicinal de 39 %
Considera 15 dias x 7 horas noturnas = 105 horas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Luciano Ferreira Ribeiro</author>
  </authors>
  <commentList>
    <comment ref="B34" authorId="0" shapeId="0" xr:uid="{00000000-0006-0000-2000-000001000000}">
      <text>
        <r>
          <rPr>
            <b/>
            <sz val="9"/>
            <color indexed="81"/>
            <rFont val="Tahoma"/>
            <family val="2"/>
          </rPr>
          <t>Luciano Ferreira Ribeiro:</t>
        </r>
        <r>
          <rPr>
            <sz val="9"/>
            <color indexed="81"/>
            <rFont val="Tahoma"/>
            <family val="2"/>
          </rPr>
          <t xml:space="preserve">
CCT fixou a hora noturna em 60 minutos.
Adicinal de 39 %
Considera 15 dias x 7 horas noturnas = 105 horas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Luciano Ferreira Ribeiro</author>
  </authors>
  <commentList>
    <comment ref="B34" authorId="0" shapeId="0" xr:uid="{00000000-0006-0000-2100-000001000000}">
      <text>
        <r>
          <rPr>
            <b/>
            <sz val="9"/>
            <color indexed="81"/>
            <rFont val="Tahoma"/>
            <family val="2"/>
          </rPr>
          <t>Luciano Ferreira Ribeiro:</t>
        </r>
        <r>
          <rPr>
            <sz val="9"/>
            <color indexed="81"/>
            <rFont val="Tahoma"/>
            <family val="2"/>
          </rPr>
          <t xml:space="preserve">
CCT fixou a hora noturna em 60 minutos.
Adicinal de 39 %
Considera 15 dias x 7 horas noturnas = 105 horas
</t>
        </r>
      </text>
    </comment>
  </commentList>
</comments>
</file>

<file path=xl/sharedStrings.xml><?xml version="1.0" encoding="utf-8"?>
<sst xmlns="http://schemas.openxmlformats.org/spreadsheetml/2006/main" count="5470" uniqueCount="759">
  <si>
    <t>1.1</t>
  </si>
  <si>
    <t>Cod.</t>
  </si>
  <si>
    <t>1.2</t>
  </si>
  <si>
    <t>1.3</t>
  </si>
  <si>
    <t>1.4</t>
  </si>
  <si>
    <t>1.5</t>
  </si>
  <si>
    <t>1.6</t>
  </si>
  <si>
    <t>1.7</t>
  </si>
  <si>
    <t>1.8</t>
  </si>
  <si>
    <t>1.9</t>
  </si>
  <si>
    <t>1.11</t>
  </si>
  <si>
    <t>1.12</t>
  </si>
  <si>
    <t>1.13</t>
  </si>
  <si>
    <t>1.14</t>
  </si>
  <si>
    <t>2.4</t>
  </si>
  <si>
    <t>2.5</t>
  </si>
  <si>
    <t>3.1</t>
  </si>
  <si>
    <t>3.2</t>
  </si>
  <si>
    <t>3.3</t>
  </si>
  <si>
    <t>3.4</t>
  </si>
  <si>
    <t>3.5</t>
  </si>
  <si>
    <t>4.3</t>
  </si>
  <si>
    <t>4.4</t>
  </si>
  <si>
    <t>4.5</t>
  </si>
  <si>
    <t>5.3</t>
  </si>
  <si>
    <t>5.4</t>
  </si>
  <si>
    <t>5.5</t>
  </si>
  <si>
    <t>5.6</t>
  </si>
  <si>
    <t>5.7</t>
  </si>
  <si>
    <t>6.1</t>
  </si>
  <si>
    <t>6.2</t>
  </si>
  <si>
    <t>6.3</t>
  </si>
  <si>
    <t>6.4</t>
  </si>
  <si>
    <t>6.5</t>
  </si>
  <si>
    <t>6.6</t>
  </si>
  <si>
    <t>6.7</t>
  </si>
  <si>
    <t>s</t>
  </si>
  <si>
    <t>Substituto na Cobertura na Outras Ausências (Especificar)</t>
  </si>
  <si>
    <r>
      <rPr>
        <b/>
        <u/>
        <sz val="9"/>
        <color indexed="8"/>
        <rFont val="Arial"/>
        <family val="2"/>
      </rPr>
      <t xml:space="preserve">OBS: </t>
    </r>
    <r>
      <rPr>
        <sz val="8"/>
        <color indexed="8"/>
        <rFont val="Arial"/>
        <family val="2"/>
      </rPr>
      <t>Na rubrica da alíquota (RAT x FAP) a licitante deverá ajustar a aliquota a sua realizade e posteriormente deverá ser comprovado para fins de aceitação da proposta do vencedor da licitação (Relatório do SEFIP).</t>
    </r>
  </si>
  <si>
    <t>Registro:</t>
  </si>
  <si>
    <t>Vigencia:</t>
  </si>
  <si>
    <t>Salário Base</t>
  </si>
  <si>
    <t>Vale Alimentação</t>
  </si>
  <si>
    <t>Vr Unitário</t>
  </si>
  <si>
    <r>
      <rPr>
        <b/>
        <u/>
        <sz val="11"/>
        <color indexed="8"/>
        <rFont val="Arial"/>
        <family val="2"/>
      </rPr>
      <t>OBSERVAÇÕES:</t>
    </r>
    <r>
      <rPr>
        <b/>
        <sz val="11"/>
        <color indexed="8"/>
        <rFont val="Arial"/>
        <family val="2"/>
      </rPr>
      <t/>
    </r>
  </si>
  <si>
    <t>1- Clausula 3ª § 4º - Outras funções técnicas não mencionadas nesta CCT perceberão o mesmo piso salarial de encarregado</t>
  </si>
  <si>
    <t>Lote 2: Barbacena</t>
  </si>
  <si>
    <t>1- Clausula 10ª - Hora noturna de 60 minutos e adicional noturno de 39%</t>
  </si>
  <si>
    <t>MG000828/2023</t>
  </si>
  <si>
    <t xml:space="preserve">CCT SINDASSEIO </t>
  </si>
  <si>
    <t>Serviço de Limpeza - jornada de trabalho 44 horas semanais</t>
  </si>
  <si>
    <t>Serviço de Limpeza (Diurno) - jornada de trabalho 12 x 36 horas</t>
  </si>
  <si>
    <t>Serviço de Manipulação de Alimentos - jornada de trabalho de 44 horas semanais</t>
  </si>
  <si>
    <t>Serviço de jardinagens e Capina – Jornada de Trabalho 44 horas semanais</t>
  </si>
  <si>
    <t>Custo de Reposição do Profissional ausente</t>
  </si>
  <si>
    <t>TOTAL ESTIMADO - TARIFA DE SERVIÇO - CONTAGEM</t>
  </si>
  <si>
    <t>RESUMO DAS CONVENÇÕES COLETIVAS</t>
  </si>
  <si>
    <t>sezel</t>
  </si>
  <si>
    <t>selog</t>
  </si>
  <si>
    <t>13.2.3 - Para o entreposto no município de Contagem/MG</t>
  </si>
  <si>
    <t>GASTOS ESTIMADOS ANUAL DE FERRAMENTAS, MATERIAIS, EQUIPAMENTOS E INSUMOS PARA JARDINAGEM E CAPINA</t>
  </si>
  <si>
    <t>13.3 - Para o entreposto no município de Contagem/MG</t>
  </si>
  <si>
    <t>Peça</t>
  </si>
  <si>
    <t>Galão</t>
  </si>
  <si>
    <t>Módulo 3 - Provisão para rescisão</t>
  </si>
  <si>
    <t>Módulo 4 – Custo de Reposição do Profissional Ausente</t>
  </si>
  <si>
    <t>Módulo 5 – Insumos Diversos</t>
  </si>
  <si>
    <t>SUBTOTAL (A+B+C+D+E)</t>
  </si>
  <si>
    <t>Módulo 6 – Custos indiretos, tributos e lucro</t>
  </si>
  <si>
    <t>VALOR TOTAL POR EMPREGADO</t>
  </si>
  <si>
    <t>QUADRO RESUMO - VALOR MENSAL DOS SERVIÇOS</t>
  </si>
  <si>
    <t>Valor mensal do posto de trabalho</t>
  </si>
  <si>
    <t>Quantidade Total a Contratar</t>
  </si>
  <si>
    <t>Outros (EPIs)</t>
  </si>
  <si>
    <t>DESCRIÇÃO/ ESPECIFICAÇÃO</t>
  </si>
  <si>
    <t>PROFISSIONAL</t>
  </si>
  <si>
    <t>UNIDADE</t>
  </si>
  <si>
    <t>QUANTIDADE</t>
  </si>
  <si>
    <t>Posto</t>
  </si>
  <si>
    <t>Equipamentos</t>
  </si>
  <si>
    <t>Mês</t>
  </si>
  <si>
    <t>Materiais e insumos</t>
  </si>
  <si>
    <t>Tarifa de Uso</t>
  </si>
  <si>
    <t>Recepcionista</t>
  </si>
  <si>
    <t>M²</t>
  </si>
  <si>
    <t>Cesta Básica</t>
  </si>
  <si>
    <t>Cesta Natal</t>
  </si>
  <si>
    <t>Artífice</t>
  </si>
  <si>
    <t>Gari</t>
  </si>
  <si>
    <t>Férias e Adicional de Férias</t>
  </si>
  <si>
    <t>CONTAGEM</t>
  </si>
  <si>
    <t xml:space="preserve">PLANILHA DE COMPOSIÇÃO DE CUSTOS E FORMAÇÃO DE PREÇOS UNITÁRIOS </t>
  </si>
  <si>
    <t>POR POSTO DE TRABALHO</t>
  </si>
  <si>
    <t>1º de janeiro</t>
  </si>
  <si>
    <t>MENSAL</t>
  </si>
  <si>
    <t>TOTAL - TARIFA DE USO - CONTAGEM</t>
  </si>
  <si>
    <t>Valor Mensal</t>
  </si>
  <si>
    <t>Jardineiro</t>
  </si>
  <si>
    <t>Serviço Jardinagem e Capina – Jornada de Trabalho 44 horas semanais</t>
  </si>
  <si>
    <t>Auxiliar de Jardinagem</t>
  </si>
  <si>
    <t>Serviço de Portaria e Estacionamento - jornada de trabalho de 44 horas semanais</t>
  </si>
  <si>
    <t>Serviço de Portaria (Noturno) - jornada de trabalho de 12 x 36 horas</t>
  </si>
  <si>
    <t>Serviço de Auxiliar de carga e descarga - Jornada de trabalho de 44 horas semanais (Diurno)</t>
  </si>
  <si>
    <t>Vigia de Estacionamento</t>
  </si>
  <si>
    <t>Vigia Diurno</t>
  </si>
  <si>
    <t>Faxineiro (Noturno)</t>
  </si>
  <si>
    <t>Faxineiro (Diurno)</t>
  </si>
  <si>
    <t>Vigia (Diurno)</t>
  </si>
  <si>
    <t>Vigia (Noturno)</t>
  </si>
  <si>
    <t>Auxiliar de carga e descarga (Diurno)</t>
  </si>
  <si>
    <t>Serviço de Copeira - jornada de trabalho de 44 horas semanais</t>
  </si>
  <si>
    <t>Serviço de Limpeza de esquadrias - jornada de trabalho 44 horas semanais (Diurno)</t>
  </si>
  <si>
    <t>Serviço de Recepção - jornada de trabalho de 44 horas semanais</t>
  </si>
  <si>
    <t>Serviço de Coordenação</t>
  </si>
  <si>
    <t>Supervisor de Serviços</t>
  </si>
  <si>
    <t>Gerência Local</t>
  </si>
  <si>
    <t>Preposto</t>
  </si>
  <si>
    <t>Limpador de Vidros (Diurno)</t>
  </si>
  <si>
    <t>Semanal</t>
  </si>
  <si>
    <t>Composição da Remuneração</t>
  </si>
  <si>
    <t>MG0001725/2023</t>
  </si>
  <si>
    <t>CA</t>
  </si>
  <si>
    <t>Par</t>
  </si>
  <si>
    <t>Metros</t>
  </si>
  <si>
    <t>01/01/2023 a 31/12/2023</t>
  </si>
  <si>
    <t>Serviço de Limpeza - jornada de trabalho 44 horas semanais com insalubridade</t>
  </si>
  <si>
    <t>Equipamento</t>
  </si>
  <si>
    <t>GASTOS ESTIMADO ANUAL DE MATERIAL DE LIMPEZA E HIGIENE PESSOAL</t>
  </si>
  <si>
    <t>Serviço de Portaria (Diurno) - jornada de trabalho de 12 x 36 horas</t>
  </si>
  <si>
    <t>Serviço de Limpeza - jornada de trabalho de 44 horas semanais</t>
  </si>
  <si>
    <t>VALOR TOTAL DO ITEM</t>
  </si>
  <si>
    <t>VALOR MENSAL=R$</t>
  </si>
  <si>
    <t>VALOR ANUAL= R$</t>
  </si>
  <si>
    <t>GRUPO</t>
  </si>
  <si>
    <t>Tarifa de Serviços</t>
  </si>
  <si>
    <t>Para o lote 01 – Serviços para a Unidade de Contagem/MG</t>
  </si>
  <si>
    <t>VALOR UNITÁRIO MENSAL</t>
  </si>
  <si>
    <t>Valor Total</t>
  </si>
  <si>
    <t>Valor Unitário</t>
  </si>
  <si>
    <t>ITEM</t>
  </si>
  <si>
    <t>UNID.</t>
  </si>
  <si>
    <t>DESCRIÇÃO</t>
  </si>
  <si>
    <t>R$ TOTAL</t>
  </si>
  <si>
    <t>LOTE 1 - CONTAGEM</t>
  </si>
  <si>
    <t>Lucro</t>
  </si>
  <si>
    <t>Tributos</t>
  </si>
  <si>
    <t>VALOR MENSAL</t>
  </si>
  <si>
    <t>PLANILHA DE FORMAÇÃO DE PREÇOS</t>
  </si>
  <si>
    <t>Função</t>
  </si>
  <si>
    <t>A</t>
  </si>
  <si>
    <t>B</t>
  </si>
  <si>
    <t>C</t>
  </si>
  <si>
    <t>D</t>
  </si>
  <si>
    <t>E</t>
  </si>
  <si>
    <t>F</t>
  </si>
  <si>
    <t>Qtde Total a Contratar</t>
  </si>
  <si>
    <t>Total Mensal</t>
  </si>
  <si>
    <t>Total Anual</t>
  </si>
  <si>
    <t>Módulo 1</t>
  </si>
  <si>
    <t>Módulo 2</t>
  </si>
  <si>
    <t>Módulo 3</t>
  </si>
  <si>
    <t>Módulo 4</t>
  </si>
  <si>
    <t>Módulo 5</t>
  </si>
  <si>
    <t>Módulo 6</t>
  </si>
  <si>
    <t>Provisão p/ Rescisão</t>
  </si>
  <si>
    <t>Insumos Diversos</t>
  </si>
  <si>
    <t>Faxineiro</t>
  </si>
  <si>
    <t>Copeira</t>
  </si>
  <si>
    <t>Manipulador de Alimentos</t>
  </si>
  <si>
    <t>Subtotal</t>
  </si>
  <si>
    <r>
      <rPr>
        <b/>
        <sz val="11"/>
        <rFont val="Arial"/>
        <family val="2"/>
      </rPr>
      <t>Encargos e Benefícios Anuais, Mensais e
Diários</t>
    </r>
  </si>
  <si>
    <r>
      <rPr>
        <b/>
        <sz val="11"/>
        <rFont val="Arial"/>
        <family val="2"/>
      </rPr>
      <t>Custos indiretos, tributos e
lucros</t>
    </r>
  </si>
  <si>
    <t>Valor do Custo por Empregado</t>
  </si>
  <si>
    <t>S</t>
  </si>
  <si>
    <t>Pregão nº</t>
  </si>
  <si>
    <t xml:space="preserve">Licitação nº: </t>
  </si>
  <si>
    <t>Data do Pregão:</t>
  </si>
  <si>
    <t>A    Data de apresentação da proposta (dia/mês/ano)</t>
  </si>
  <si>
    <t>B    Município/ UF</t>
  </si>
  <si>
    <t>C    Ano Acordo, Convenção ou Sentença Normativa em Dissídio Coletivo</t>
  </si>
  <si>
    <t>D    N.º Registro da Convenção ou Acordo Coletivo no TEM</t>
  </si>
  <si>
    <t>E    Nº de meses de execução contratual</t>
  </si>
  <si>
    <t>Contagem/MG</t>
  </si>
  <si>
    <t>2 - Acordo/Convenção da Categoria:</t>
  </si>
  <si>
    <t xml:space="preserve"> 4 - Unidade de Medida</t>
  </si>
  <si>
    <t>3 - Categoria Profissional</t>
  </si>
  <si>
    <t>Horário:</t>
  </si>
  <si>
    <t xml:space="preserve">Cargo: </t>
  </si>
  <si>
    <t>Jornada de Trabalho Mensal (em horas):</t>
  </si>
  <si>
    <t>Quantidade total a contratar (em função da unidade de medida):</t>
  </si>
  <si>
    <t>Posto de Trabalho</t>
  </si>
  <si>
    <t>MÃO-DE-OBRA VINCULADA À EXECUÇÃO CONTRATUAL</t>
  </si>
  <si>
    <t>Valor (R$)</t>
  </si>
  <si>
    <t>(%)</t>
  </si>
  <si>
    <t>Seguro Acidente do Trabalho (RATxFAP)</t>
  </si>
  <si>
    <t xml:space="preserve"> 5 - Salário CCT</t>
  </si>
  <si>
    <t>PLANILHA DE COMPOSIÇÃO DE CUSTOS E FORMAÇÃO DE PREÇOS UNITÁRIOS</t>
  </si>
  <si>
    <t>DISCRIMINAÇÃO DOS SERVIÇOS (DADOS REFERENTES À CONTRATAÇÃO)</t>
  </si>
  <si>
    <t>Centrais de Abastecimento de Minas Gerais S/A - CEASAMINAS</t>
  </si>
  <si>
    <t>Minas Gerais</t>
  </si>
  <si>
    <t>DADOS COMPLEMENTARES PARA COMPOSIÇÃO DOS CUSTOS REFERENTES À MÃO-DE-OBRA</t>
  </si>
  <si>
    <t>1 - Data base da Categoria:</t>
  </si>
  <si>
    <t>MÓDULO 01: COMPOSIÇÃO DA REMUNERAÇÃO</t>
  </si>
  <si>
    <t>Composição da remuneração</t>
  </si>
  <si>
    <t>Salário base</t>
  </si>
  <si>
    <t>Adicional de periculosidade</t>
  </si>
  <si>
    <t>Sim/Não</t>
  </si>
  <si>
    <t>Adicional de insalubridade</t>
  </si>
  <si>
    <t>Hora noturna adicional - ou hora noturna reduzida</t>
  </si>
  <si>
    <t>DSR Adicional Noturno</t>
  </si>
  <si>
    <t>G</t>
  </si>
  <si>
    <t>Adicional de hora extra no feriado</t>
  </si>
  <si>
    <t>Hora Extra Intervalo intrajornada (15 horas)</t>
  </si>
  <si>
    <t>DSR Hora Extra</t>
  </si>
  <si>
    <t>Outros (especificar)</t>
  </si>
  <si>
    <t>TOTAL DA REMUNERAÇÃO</t>
  </si>
  <si>
    <t>MÓDULO 02: ENCARGOS E BENEFÍCIOS ANUAIS, MENSAIS E DIÁRIOS</t>
  </si>
  <si>
    <t>Submódulo 2.1 - 13º (décimo terceiro) salário e adicional de férias</t>
  </si>
  <si>
    <t>2.1</t>
  </si>
  <si>
    <t>13º salário e adicional de férias</t>
  </si>
  <si>
    <t>13º salário</t>
  </si>
  <si>
    <t>TOTAL</t>
  </si>
  <si>
    <r>
      <rPr>
        <b/>
        <sz val="9"/>
        <rFont val="Arial"/>
        <family val="2"/>
      </rPr>
      <t>Submódulo 2.2 - Encargos previdenciários (GPS), Fundo de Garantia por Tempo de Serviço (FGTS) e outras
contribuições</t>
    </r>
  </si>
  <si>
    <t>2.2</t>
  </si>
  <si>
    <t>GPS, FGTS e outras contribuições</t>
  </si>
  <si>
    <t>INSS</t>
  </si>
  <si>
    <t>Salário Educação</t>
  </si>
  <si>
    <t>RAT</t>
  </si>
  <si>
    <t>FAT</t>
  </si>
  <si>
    <t>SESC ou SESI</t>
  </si>
  <si>
    <t>SENAI ou SENAC</t>
  </si>
  <si>
    <t>SEBRAE</t>
  </si>
  <si>
    <t>INCRA</t>
  </si>
  <si>
    <t>H</t>
  </si>
  <si>
    <t>FGTS</t>
  </si>
  <si>
    <t>Submódulo 2.3 - Benefícios Mensais e Diários</t>
  </si>
  <si>
    <t>2.3</t>
  </si>
  <si>
    <t>Benefícios Mensais e Diários</t>
  </si>
  <si>
    <t>Transporte</t>
  </si>
  <si>
    <t>SIM/NÃO</t>
  </si>
  <si>
    <t>Valor</t>
  </si>
  <si>
    <t>Passagens</t>
  </si>
  <si>
    <t>Dias</t>
  </si>
  <si>
    <t>Desconto</t>
  </si>
  <si>
    <t>Auxílio alimentação (CCT)</t>
  </si>
  <si>
    <t>Assistência médica e Familiar/ Auxílio Odontológico (CCT)</t>
  </si>
  <si>
    <t>Seguro de Vida</t>
  </si>
  <si>
    <t>Outros</t>
  </si>
  <si>
    <t>QUADRO RESUMO DO MÓDULO 2 - ENCARGOS E BENEFÍCIOS ANUAIS, MENSAIS E DIÁRIOS</t>
  </si>
  <si>
    <t>Encargos e Benefícios Anuais, Mensais e Diários</t>
  </si>
  <si>
    <t>Rolo</t>
  </si>
  <si>
    <t>Caixa</t>
  </si>
  <si>
    <t>MG002091/2023</t>
  </si>
  <si>
    <t>Funções que utilizam</t>
  </si>
  <si>
    <t>Discriminação dos Uniformes</t>
  </si>
  <si>
    <t>Quantidade Anual</t>
  </si>
  <si>
    <t>2 - Adcional de Insalubridade - Clausula 12ª - Empregados que realizam limpeza de banheiros público o adicional de insalubridade é de 40%</t>
  </si>
  <si>
    <t>13ª</t>
  </si>
  <si>
    <t>15ª</t>
  </si>
  <si>
    <t>PAF</t>
  </si>
  <si>
    <t>Ax. Saude</t>
  </si>
  <si>
    <t>CCT SINTEAC</t>
  </si>
  <si>
    <t>17ª</t>
  </si>
  <si>
    <t>CCT -SINDILURB</t>
  </si>
  <si>
    <t>Barbacena e Juiz de Fora</t>
  </si>
  <si>
    <t>10ª</t>
  </si>
  <si>
    <t>Cesta de Natal</t>
  </si>
  <si>
    <t>Gratificação de Férias</t>
  </si>
  <si>
    <t>12ª</t>
  </si>
  <si>
    <t>Axilio Alimentação</t>
  </si>
  <si>
    <t>Lote 3: Caratinga</t>
  </si>
  <si>
    <t>Jornada de Trabalho</t>
  </si>
  <si>
    <t>44hs</t>
  </si>
  <si>
    <t>12x36 hs</t>
  </si>
  <si>
    <t>12x36hs</t>
  </si>
  <si>
    <t>14ª</t>
  </si>
  <si>
    <t>7ª</t>
  </si>
  <si>
    <t>7ºª</t>
  </si>
  <si>
    <t>n</t>
  </si>
  <si>
    <t>Adicional noturno</t>
  </si>
  <si>
    <t>Adicional noturno (105 horas mês com adicional de 39% (CCT)</t>
  </si>
  <si>
    <t>MG000207/2023</t>
  </si>
  <si>
    <t>MG000323/2023</t>
  </si>
  <si>
    <t>1.16</t>
  </si>
  <si>
    <t>1.17</t>
  </si>
  <si>
    <t>Jornada Mensal / Piso Salarial</t>
  </si>
  <si>
    <t>Juiz de Fora</t>
  </si>
  <si>
    <t>lote 1</t>
  </si>
  <si>
    <t>Custo Adm</t>
  </si>
  <si>
    <t>Seguro de vida</t>
  </si>
  <si>
    <t>VT</t>
  </si>
  <si>
    <t>ENCARGO</t>
  </si>
  <si>
    <t>PLANILHA TOTALIZADORA  - VALOR INICIAL</t>
  </si>
  <si>
    <t>1.18</t>
  </si>
  <si>
    <t>Planilha Resumo Geral Conferência</t>
  </si>
  <si>
    <t>Valor Total Anual</t>
  </si>
  <si>
    <r>
      <rPr>
        <b/>
        <u/>
        <sz val="14"/>
        <color indexed="8"/>
        <rFont val="Arial"/>
        <family val="2"/>
      </rPr>
      <t xml:space="preserve">Serviço de Limpeza </t>
    </r>
    <r>
      <rPr>
        <b/>
        <sz val="14"/>
        <color indexed="8"/>
        <rFont val="Arial"/>
        <family val="2"/>
      </rPr>
      <t>-</t>
    </r>
    <r>
      <rPr>
        <sz val="14"/>
        <color indexed="8"/>
        <rFont val="Arial"/>
        <family val="2"/>
      </rPr>
      <t xml:space="preserve"> jornada de trabalho de 44 horas semanais</t>
    </r>
  </si>
  <si>
    <t>MÃO DE OBRA</t>
  </si>
  <si>
    <t>(1)
PRODUTIVIDADE
(1/M²)</t>
  </si>
  <si>
    <t>(2)
PREÇO HOMEM-MÊS
(R$)</t>
  </si>
  <si>
    <t>(1x2)
SUBTOTAL
(R$/M²)</t>
  </si>
  <si>
    <t xml:space="preserve">Áreas Externas - Turno 44 hs semanais </t>
  </si>
  <si>
    <t>FAXINEIRO</t>
  </si>
  <si>
    <t>IN SEGES/MPDG nº 5/2017</t>
  </si>
  <si>
    <r>
      <rPr>
        <b/>
        <sz val="9"/>
        <color indexed="8"/>
        <rFont val="Arial"/>
        <family val="2"/>
      </rPr>
      <t>Produtividade:</t>
    </r>
    <r>
      <rPr>
        <sz val="9"/>
        <color indexed="8"/>
        <rFont val="Arial"/>
        <family val="2"/>
      </rPr>
      <t xml:space="preserve"> Área Externa</t>
    </r>
  </si>
  <si>
    <t>Pátios e áreas verdes com alta frequência varoa de 1800 m² a 2700 m².</t>
  </si>
  <si>
    <t>CONTAGEM ÁREA EXTERNA - M²</t>
  </si>
  <si>
    <t>Valor Anual</t>
  </si>
  <si>
    <t>TOTAL GERAL LOTE 1</t>
  </si>
  <si>
    <t>TOTAIS</t>
  </si>
  <si>
    <t>Tipos de Serviço</t>
  </si>
  <si>
    <t>EPC's(custo mensal por empregado)</t>
  </si>
  <si>
    <t>EPI's (custo mensal por empregado)</t>
  </si>
  <si>
    <t>Provisão de Horas Extras</t>
  </si>
  <si>
    <t xml:space="preserve">Provisão de Horas Extras </t>
  </si>
  <si>
    <t>2.6</t>
  </si>
  <si>
    <t>3.6</t>
  </si>
  <si>
    <t>4.6</t>
  </si>
  <si>
    <t>5.8</t>
  </si>
  <si>
    <t>6.8</t>
  </si>
  <si>
    <t>Outros (Quebra de Caixa)</t>
  </si>
  <si>
    <t>Auxiliar de Carga de Descarga</t>
  </si>
  <si>
    <t xml:space="preserve">CCT SINDASSEIO GOV VALADARES </t>
  </si>
  <si>
    <t xml:space="preserve">CCT -SINDILURB VALADARES </t>
  </si>
  <si>
    <t>16ª</t>
  </si>
  <si>
    <t>18ª</t>
  </si>
  <si>
    <t>8ª</t>
  </si>
  <si>
    <t>9ª</t>
  </si>
  <si>
    <r>
      <rPr>
        <u/>
        <sz val="8"/>
        <rFont val="Arial"/>
        <family val="2"/>
      </rPr>
      <t xml:space="preserve">Água sanitária </t>
    </r>
    <r>
      <rPr>
        <b/>
        <u/>
        <sz val="8"/>
        <rFont val="Arial"/>
        <family val="2"/>
      </rPr>
      <t>1 litro</t>
    </r>
    <r>
      <rPr>
        <sz val="8"/>
        <rFont val="Arial"/>
        <family val="2"/>
      </rPr>
      <t>, hipoclorito de sódio, teor de cloro ativo: 2 a 2,50%, classe corrosivo: 8, número risco à saude:3; corrosividade: 1, cor: incolor. Validade impressa na embalagem mínima de 6 meses a partir da entrega.</t>
    </r>
  </si>
  <si>
    <r>
      <rPr>
        <u/>
        <sz val="8"/>
        <rFont val="Arial"/>
        <family val="2"/>
      </rPr>
      <t xml:space="preserve">Álcool Etílico </t>
    </r>
    <r>
      <rPr>
        <b/>
        <u/>
        <sz val="8"/>
        <rFont val="Arial"/>
        <family val="2"/>
      </rPr>
      <t>1 litro</t>
    </r>
    <r>
      <rPr>
        <sz val="8"/>
        <rFont val="Arial"/>
        <family val="2"/>
      </rPr>
      <t>, tipo hidratado, teor alcoólico 70% (70ºº GL), apresentação glicerinado, liquido.</t>
    </r>
  </si>
  <si>
    <r>
      <rPr>
        <u/>
        <sz val="8"/>
        <rFont val="Arial"/>
        <family val="2"/>
      </rPr>
      <t>Balde plástico</t>
    </r>
    <r>
      <rPr>
        <sz val="8"/>
        <rFont val="Arial"/>
        <family val="2"/>
      </rPr>
      <t>, com alça, em polietileno, alta densidade, resistente a impacto, capacidade de</t>
    </r>
    <r>
      <rPr>
        <b/>
        <u/>
        <sz val="8"/>
        <rFont val="Arial"/>
        <family val="2"/>
      </rPr>
      <t xml:space="preserve"> 20 litros</t>
    </r>
    <r>
      <rPr>
        <sz val="8"/>
        <rFont val="Arial"/>
        <family val="2"/>
      </rPr>
      <t>.</t>
    </r>
  </si>
  <si>
    <r>
      <rPr>
        <u/>
        <sz val="8"/>
        <rFont val="Arial"/>
        <family val="2"/>
      </rPr>
      <t>Balde de plástico</t>
    </r>
    <r>
      <rPr>
        <sz val="8"/>
        <rFont val="Arial"/>
        <family val="2"/>
      </rPr>
      <t xml:space="preserve"> resistente,</t>
    </r>
    <r>
      <rPr>
        <b/>
        <sz val="8"/>
        <rFont val="Arial"/>
        <family val="2"/>
      </rPr>
      <t xml:space="preserve"> sem alça</t>
    </r>
    <r>
      <rPr>
        <sz val="8"/>
        <rFont val="Arial"/>
        <family val="2"/>
      </rPr>
      <t xml:space="preserve">, com tampa, capacidade de </t>
    </r>
    <r>
      <rPr>
        <b/>
        <u/>
        <sz val="8"/>
        <rFont val="Arial"/>
        <family val="2"/>
      </rPr>
      <t>35 litros</t>
    </r>
  </si>
  <si>
    <r>
      <rPr>
        <u/>
        <sz val="8"/>
        <rFont val="Arial"/>
        <family val="2"/>
      </rPr>
      <t>Cera líquida incolor</t>
    </r>
    <r>
      <rPr>
        <sz val="8"/>
        <rFont val="Arial"/>
        <family val="2"/>
      </rPr>
      <t xml:space="preserve">, tampa rosqueável, para ladrilhos e pisos laváveis, perfume floral, autobrilho e secagem rápida, dispensa uso de encerradeira. </t>
    </r>
    <r>
      <rPr>
        <b/>
        <u/>
        <sz val="8"/>
        <rFont val="Arial"/>
        <family val="2"/>
      </rPr>
      <t>Galão de 05 litros</t>
    </r>
    <r>
      <rPr>
        <sz val="8"/>
        <rFont val="Arial"/>
        <family val="2"/>
      </rPr>
      <t>.</t>
    </r>
  </si>
  <si>
    <r>
      <rPr>
        <u/>
        <sz val="8"/>
        <rFont val="Arial"/>
        <family val="2"/>
      </rPr>
      <t>Cera líquida preta</t>
    </r>
    <r>
      <rPr>
        <sz val="8"/>
        <rFont val="Arial"/>
        <family val="2"/>
      </rPr>
      <t xml:space="preserve">, tampa rosqueável, para ladrilhos e pisos laváveis, secagem rápida, dispensa uso de encerradeira. </t>
    </r>
    <r>
      <rPr>
        <b/>
        <u/>
        <sz val="8"/>
        <rFont val="Arial"/>
        <family val="2"/>
      </rPr>
      <t>Galão de 05 litros.</t>
    </r>
  </si>
  <si>
    <r>
      <rPr>
        <u/>
        <sz val="8"/>
        <rFont val="Arial"/>
        <family val="2"/>
      </rPr>
      <t>Lixeira plástica</t>
    </r>
    <r>
      <rPr>
        <sz val="8"/>
        <rFont val="Arial"/>
        <family val="2"/>
      </rPr>
      <t xml:space="preserve">; Cesto telado para lixo, tamanho pequeno, formato balde (cônico), medindo aproximadamente </t>
    </r>
    <r>
      <rPr>
        <u/>
        <sz val="8"/>
        <rFont val="Arial"/>
        <family val="2"/>
      </rPr>
      <t>26 (+/-2) cm de diâmentro superior, 10</t>
    </r>
    <r>
      <rPr>
        <b/>
        <u/>
        <sz val="8"/>
        <rFont val="Arial"/>
        <family val="2"/>
      </rPr>
      <t xml:space="preserve"> (+/- litros)</t>
    </r>
    <r>
      <rPr>
        <sz val="8"/>
        <rFont val="Arial"/>
        <family val="2"/>
      </rPr>
      <t>, confecionado em plático resistente, na cor preta.</t>
    </r>
  </si>
  <si>
    <r>
      <rPr>
        <u/>
        <sz val="8"/>
        <rFont val="Arial"/>
        <family val="2"/>
      </rPr>
      <t>Limpa alumínio de</t>
    </r>
    <r>
      <rPr>
        <b/>
        <u/>
        <sz val="8"/>
        <rFont val="Arial"/>
        <family val="2"/>
      </rPr>
      <t xml:space="preserve"> 500 ml</t>
    </r>
    <r>
      <rPr>
        <sz val="8"/>
        <rFont val="Arial"/>
        <family val="2"/>
      </rPr>
      <t>, acondicionado em embalagem resistente e de perfeita vedação. Composição aquosa de surfactantes aniônicos e não iônicos com substâncias desoxidantes, com pH controlado. Validade mínima de 12 meses a partir da entrega do pedido.</t>
    </r>
  </si>
  <si>
    <r>
      <rPr>
        <u/>
        <sz val="8"/>
        <rFont val="Arial"/>
        <family val="2"/>
      </rPr>
      <t>Hipoclorito de sódio Cloro</t>
    </r>
    <r>
      <rPr>
        <sz val="8"/>
        <rFont val="Arial"/>
        <family val="2"/>
      </rPr>
      <t xml:space="preserve"> ativo 12%. Galão de </t>
    </r>
    <r>
      <rPr>
        <b/>
        <u/>
        <sz val="8"/>
        <rFont val="Arial"/>
        <family val="2"/>
      </rPr>
      <t>5 litros.</t>
    </r>
  </si>
  <si>
    <r>
      <rPr>
        <u/>
        <sz val="8"/>
        <rFont val="Arial"/>
        <family val="2"/>
      </rPr>
      <t>Desinfetante líquido superconcentrado</t>
    </r>
    <r>
      <rPr>
        <sz val="8"/>
        <rFont val="Arial"/>
        <family val="2"/>
      </rPr>
      <t xml:space="preserve">, com ação bactericida e germicida, características complementares: - à base de quartenário de amônia, com ação desinfetante, 100% dos produtos com fragrância eucalipto: - para desinfetar e limpar ralos, vasos e louças sanitárias, pisos, ladrilhos, azulejos e demais superfícies esmaltadas ou pintadas; na diluição 1/333 litros. Possuir dispositivo dosador de engate direto da saída de água e que evite o contato direto do operador com o produto puro; - diluição mínima de 01 (um) litro de produto em 333 (trezentos e trinta e três) litros de água; </t>
    </r>
    <r>
      <rPr>
        <b/>
        <u/>
        <sz val="8"/>
        <rFont val="Arial"/>
        <family val="2"/>
      </rPr>
      <t>Galão de 05 litros</t>
    </r>
    <r>
      <rPr>
        <sz val="8"/>
        <rFont val="Arial"/>
        <family val="2"/>
      </rPr>
      <t>. Produto com Registro no Ministério da Saúde/ANVISA.</t>
    </r>
  </si>
  <si>
    <r>
      <rPr>
        <u/>
        <sz val="8"/>
        <rFont val="Arial"/>
        <family val="2"/>
      </rPr>
      <t>Desinfetante em pedra</t>
    </r>
    <r>
      <rPr>
        <sz val="8"/>
        <rFont val="Arial"/>
        <family val="2"/>
      </rPr>
      <t>, fluxo contínuo para uso em sanitários, 35/40g  – O produto deve ser de 1ª linha ou similar.</t>
    </r>
  </si>
  <si>
    <r>
      <rPr>
        <u/>
        <sz val="8"/>
        <rFont val="Arial"/>
        <family val="2"/>
      </rPr>
      <t>Desinfetante concentrado floral/lavanda</t>
    </r>
    <r>
      <rPr>
        <sz val="8"/>
        <rFont val="Arial"/>
        <family val="2"/>
      </rPr>
      <t xml:space="preserve">, para Lavagem geral de superfícies, banheiros e utensílios.Teor de Ativos: 25%, Diluição Máxima: 1/200. Anti-séptico, germicida e bactericida, aspecto físico: líquido, o produto deve ter registro no Ministério da Saúde. </t>
    </r>
    <r>
      <rPr>
        <b/>
        <u/>
        <sz val="8"/>
        <rFont val="Arial"/>
        <family val="2"/>
      </rPr>
      <t>Galão com 5 Litros</t>
    </r>
    <r>
      <rPr>
        <sz val="8"/>
        <rFont val="Arial"/>
        <family val="2"/>
      </rPr>
      <t>, com dados do fabricante, data de fabricação e prazo de validade mínima de 5 meses.</t>
    </r>
  </si>
  <si>
    <r>
      <rPr>
        <u/>
        <sz val="8"/>
        <rFont val="Arial"/>
        <family val="2"/>
      </rPr>
      <t>Desentupidor para vaso sanitário</t>
    </r>
    <r>
      <rPr>
        <sz val="8"/>
        <rFont val="Arial"/>
        <family val="2"/>
      </rPr>
      <t>: Material bocal: Plástico flexível, Material do cabo: Madeira com plástico rosca, Comprimento: 60 cm até 70 cm, Aplicação: Vaso sanitário. Características adicionais: Com o cabo perfeitamente reto e lixado ou plastificado.</t>
    </r>
  </si>
  <si>
    <t>Nº de Faxineiro:</t>
  </si>
  <si>
    <t>LAVADORA INDUSTRIAL COM OPERADOR A BORDO, COM CARCTERISTICAS TÉCNICAS IGUAIS OU SUPERIORES</t>
  </si>
  <si>
    <t>SISTEMA DE LIMPEZA</t>
  </si>
  <si>
    <t>Capacidade de Limpeza Teórica</t>
  </si>
  <si>
    <t>8.520m²/h</t>
  </si>
  <si>
    <t xml:space="preserve">Capacidade de Limpeza Prática     </t>
  </si>
  <si>
    <t>5.500m²/h</t>
  </si>
  <si>
    <t>Faixa de Limpeza</t>
  </si>
  <si>
    <t>Encanador (Diurno) com insalubridade</t>
  </si>
  <si>
    <t xml:space="preserve">  Escova plana principal (tipo disco)     </t>
  </si>
  <si>
    <t>107 cm</t>
  </si>
  <si>
    <t xml:space="preserve">  Com escova lateral para lavagem      </t>
  </si>
  <si>
    <t>137 cm</t>
  </si>
  <si>
    <t>SISTEMA DE ACIONAMENTO DAS ESCOVAS</t>
  </si>
  <si>
    <t>Escovas principais cilíndricas</t>
  </si>
  <si>
    <t xml:space="preserve">Velocidade da escova      </t>
  </si>
  <si>
    <t>480 rpm</t>
  </si>
  <si>
    <t xml:space="preserve">Pressão da escova (até)      </t>
  </si>
  <si>
    <t>177 kg</t>
  </si>
  <si>
    <t xml:space="preserve">Diâmetro da escova (2)      </t>
  </si>
  <si>
    <t>30 cm</t>
  </si>
  <si>
    <t>Escova plana principal (tipo disco)</t>
  </si>
  <si>
    <t xml:space="preserve">Velocidade da escova       </t>
  </si>
  <si>
    <t>230 rpm</t>
  </si>
  <si>
    <t xml:space="preserve">Pressão da escova (até)       </t>
  </si>
  <si>
    <t>181 kg</t>
  </si>
  <si>
    <t xml:space="preserve">Diâmetro da escova (3)      </t>
  </si>
  <si>
    <t>6 cm</t>
  </si>
  <si>
    <t>Escova lateral tipo disco</t>
  </si>
  <si>
    <t>150 rpm</t>
  </si>
  <si>
    <t xml:space="preserve">Diâmetro da escova de lavagem     </t>
  </si>
  <si>
    <t>41 cm</t>
  </si>
  <si>
    <t xml:space="preserve">Diâmetro da escova de varrição      </t>
  </si>
  <si>
    <t>53 cm</t>
  </si>
  <si>
    <t>SISTEMA DE ENTREGA DE SOLUÇÃO</t>
  </si>
  <si>
    <t xml:space="preserve">Tanque de solução        </t>
  </si>
  <si>
    <t>303 L</t>
  </si>
  <si>
    <t>SISTEMA DE RECOLHIMENTO</t>
  </si>
  <si>
    <t xml:space="preserve">Tanque de recolhimento       </t>
  </si>
  <si>
    <t xml:space="preserve"> 360 L</t>
  </si>
  <si>
    <t xml:space="preserve">Câmara de remoção de névoa      </t>
  </si>
  <si>
    <t>57 L</t>
  </si>
  <si>
    <t>Bandeja de detritos (cilíndrica apenas)</t>
  </si>
  <si>
    <t xml:space="preserve">Capacidade em volume      </t>
  </si>
  <si>
    <t>31 L</t>
  </si>
  <si>
    <t>Capacidade em peso</t>
  </si>
  <si>
    <t>50G kg</t>
  </si>
  <si>
    <t>Ventoinhas de aspiração</t>
  </si>
  <si>
    <t xml:space="preserve">Velocidade        </t>
  </si>
  <si>
    <t>11.000 rpm</t>
  </si>
  <si>
    <t xml:space="preserve">Coluna d’água        </t>
  </si>
  <si>
    <t>89 cm</t>
  </si>
  <si>
    <t>SISTEMA DE TRAÇÃO</t>
  </si>
  <si>
    <t xml:space="preserve">Velocidade de deslocamento para frente (variável até)   </t>
  </si>
  <si>
    <t>13 km/h</t>
  </si>
  <si>
    <t xml:space="preserve">Velocidade de deslocamento de ré (variável até) Motor Diesel  </t>
  </si>
  <si>
    <t>6,4 km/h</t>
  </si>
  <si>
    <t>Motor Diesel</t>
  </si>
  <si>
    <t xml:space="preserve">Potência Máxima       </t>
  </si>
  <si>
    <t>24.8 hp / 18.5 kW @2300 rpm</t>
  </si>
  <si>
    <t xml:space="preserve">Potência de Trabalho      </t>
  </si>
  <si>
    <t xml:space="preserve"> 24.8 hp / 18.5 kW @2300 rpm</t>
  </si>
  <si>
    <t>Motor GLP</t>
  </si>
  <si>
    <t>51.6 Hp / 38.5 kW @ 2800 rpm</t>
  </si>
  <si>
    <t xml:space="preserve">Potência de Trabalho       </t>
  </si>
  <si>
    <t>42.4 Hp / 31.6 kW @ 2300 rpm</t>
  </si>
  <si>
    <t>Capacidade de rampa</t>
  </si>
  <si>
    <t xml:space="preserve">Transporte com peso bruto      </t>
  </si>
  <si>
    <t>10.0°/18%</t>
  </si>
  <si>
    <t xml:space="preserve">Trabalhando (limpeza)      </t>
  </si>
  <si>
    <t>8.0°/14%</t>
  </si>
  <si>
    <t>Altura do solo</t>
  </si>
  <si>
    <t>7,6 cm</t>
  </si>
  <si>
    <t>Valor mensal</t>
  </si>
  <si>
    <t>Valor anual</t>
  </si>
  <si>
    <t>Lavadora industrial - Operador a Bordo - MLP</t>
  </si>
  <si>
    <t>OUTROS</t>
  </si>
  <si>
    <r>
      <rPr>
        <u/>
        <sz val="8"/>
        <rFont val="Arial"/>
        <family val="2"/>
      </rPr>
      <t>Detergente líquido</t>
    </r>
    <r>
      <rPr>
        <sz val="8"/>
        <rFont val="Arial"/>
        <family val="2"/>
      </rPr>
      <t xml:space="preserve">, alcalino, concentrado de BOA QUALIDADE, </t>
    </r>
    <r>
      <rPr>
        <b/>
        <u/>
        <sz val="8"/>
        <rFont val="Arial"/>
        <family val="2"/>
      </rPr>
      <t>galão de 5 litros</t>
    </r>
    <r>
      <rPr>
        <sz val="8"/>
        <rFont val="Arial"/>
        <family val="2"/>
      </rPr>
      <t>.</t>
    </r>
  </si>
  <si>
    <r>
      <rPr>
        <u/>
        <sz val="8"/>
        <rFont val="Arial"/>
        <family val="2"/>
      </rPr>
      <t>Detergente, composição industrial</t>
    </r>
    <r>
      <rPr>
        <sz val="8"/>
        <rFont val="Arial"/>
        <family val="2"/>
      </rPr>
      <t>, amoniacal, dodecilbenzeno. Aplicação: Remoção de gordura e sujeira em geral.</t>
    </r>
    <r>
      <rPr>
        <b/>
        <sz val="8"/>
        <rFont val="Arial"/>
        <family val="2"/>
      </rPr>
      <t xml:space="preserve"> </t>
    </r>
    <r>
      <rPr>
        <b/>
        <u/>
        <sz val="8"/>
        <rFont val="Arial"/>
        <family val="2"/>
      </rPr>
      <t>Galão de 5 litros</t>
    </r>
    <r>
      <rPr>
        <b/>
        <i/>
        <u/>
        <sz val="8"/>
        <rFont val="Arial"/>
        <family val="2"/>
      </rPr>
      <t>.</t>
    </r>
  </si>
  <si>
    <r>
      <rPr>
        <u/>
        <sz val="8"/>
        <rFont val="Arial"/>
        <family val="2"/>
      </rPr>
      <t>Detergente líquido biodegradável neutro</t>
    </r>
    <r>
      <rPr>
        <sz val="8"/>
        <rFont val="Arial"/>
        <family val="2"/>
      </rPr>
      <t xml:space="preserve"> para uso de remoção de gorduras e sujeiras de louças e na limpeza geral. Composição: tensoativo aniônico, coadjuvantes, preservantes, corantes e água. Unidade de fornecimento: </t>
    </r>
    <r>
      <rPr>
        <b/>
        <u/>
        <sz val="8"/>
        <rFont val="Arial"/>
        <family val="2"/>
      </rPr>
      <t>frasco com 500 ml</t>
    </r>
    <r>
      <rPr>
        <sz val="8"/>
        <rFont val="Arial"/>
        <family val="2"/>
      </rPr>
      <t>. Produto com Registro no Ministério da Saúde/ANVISA.</t>
    </r>
  </si>
  <si>
    <r>
      <rPr>
        <u/>
        <sz val="8"/>
        <rFont val="Arial"/>
        <family val="2"/>
      </rPr>
      <t>Dispenser para Protetor de Assento Sanitário</t>
    </r>
    <r>
      <rPr>
        <sz val="8"/>
        <rFont val="Arial"/>
        <family val="2"/>
      </rPr>
      <t xml:space="preserve">. Apropriado para utilizar com o Refil, Protetor para Assento Sanitário </t>
    </r>
    <r>
      <rPr>
        <b/>
        <u/>
        <sz val="8"/>
        <rFont val="Arial"/>
        <family val="2"/>
      </rPr>
      <t>com 100 Folhas</t>
    </r>
    <r>
      <rPr>
        <sz val="8"/>
        <rFont val="Arial"/>
        <family val="2"/>
      </rPr>
      <t>. Material: Plástico ABS.</t>
    </r>
  </si>
  <si>
    <r>
      <rPr>
        <u/>
        <sz val="8"/>
        <rFont val="Arial"/>
        <family val="2"/>
      </rPr>
      <t>Dispenser para Sabonete Líquido</t>
    </r>
    <r>
      <rPr>
        <sz val="8"/>
        <rFont val="Arial"/>
        <family val="2"/>
      </rPr>
      <t>, saboneteira combinada com reservatório para</t>
    </r>
    <r>
      <rPr>
        <b/>
        <u/>
        <sz val="8"/>
        <rFont val="Arial"/>
        <family val="2"/>
      </rPr>
      <t xml:space="preserve"> 900 ml</t>
    </r>
    <r>
      <rPr>
        <sz val="8"/>
        <rFont val="Arial"/>
        <family val="2"/>
      </rPr>
      <t xml:space="preserve">, frente, botão, fechadura e fundo da saboneteira injetados em plástico ABS e visor em ABS cristal transparente, o que permite o controle da substituição do produto. Acompanha chave plástica, kit com parafusos, buchas e reservatório confeccionado em polipropileno. O reservatório un 1.210 permite a colocação  de sabonete líquido com capacidade de 900 ml. Sendo possível , ainda, retirar o reservatório e utilizar apenas refil de 800 ml de sabonete líquido. Medidas +/- Altura 29 cm,  largura 12 cm e profundidade 11 cm. </t>
    </r>
  </si>
  <si>
    <r>
      <rPr>
        <u/>
        <sz val="8"/>
        <rFont val="Arial"/>
        <family val="2"/>
      </rPr>
      <t>Dispenser para papel toalha</t>
    </r>
    <r>
      <rPr>
        <sz val="8"/>
        <rFont val="Arial"/>
        <family val="2"/>
      </rPr>
      <t xml:space="preserve">; de plástico ABS, alto impacto; na cor branca, com visor transparente para controle de reposição; no formato retangular; com dimensões de </t>
    </r>
    <r>
      <rPr>
        <b/>
        <u/>
        <sz val="8"/>
        <rFont val="Arial"/>
        <family val="2"/>
      </rPr>
      <t>29 x 25 x 12 cm (altura x largura x profundidade)</t>
    </r>
    <r>
      <rPr>
        <sz val="8"/>
        <rFont val="Arial"/>
        <family val="2"/>
      </rPr>
      <t>; com sistema de travamento por pressão; com um kit de fixação contendo buchas e parafusos. O objeto deverá ser compatível com papel toalha interfolha de 2 dobras, cuja medida aproximada é de 23 x 20cm; garantia mínima de 12 meses a contar da entrega.</t>
    </r>
  </si>
  <si>
    <r>
      <rPr>
        <u/>
        <sz val="8"/>
        <rFont val="Arial"/>
        <family val="2"/>
      </rPr>
      <t>Escova/ Vassoura sanitária redonda</t>
    </r>
    <r>
      <rPr>
        <sz val="8"/>
        <rFont val="Arial"/>
        <family val="2"/>
      </rPr>
      <t xml:space="preserve">, plástica, para vaso sanitário, cabo reto, com suporte redondo, medindo 14x42 cm. </t>
    </r>
  </si>
  <si>
    <r>
      <rPr>
        <u/>
        <sz val="8"/>
        <rFont val="Arial"/>
        <family val="2"/>
      </rPr>
      <t>Escova "de lavar roupas"</t>
    </r>
    <r>
      <rPr>
        <sz val="8"/>
        <rFont val="Arial"/>
        <family val="2"/>
      </rPr>
      <t xml:space="preserve"> com base de plástico resistente, cerdas nylon macias. Tamanho médio alça anatômica.</t>
    </r>
  </si>
  <si>
    <r>
      <rPr>
        <u/>
        <sz val="8"/>
        <rFont val="Arial"/>
        <family val="2"/>
      </rPr>
      <t>Espanador</t>
    </r>
    <r>
      <rPr>
        <sz val="8"/>
        <rFont val="Arial"/>
        <family val="2"/>
      </rPr>
      <t>, material pena de avestruz, material cabo plático, comprimento do cabo 40 cm.</t>
    </r>
  </si>
  <si>
    <r>
      <rPr>
        <u/>
        <sz val="8"/>
        <rFont val="Arial"/>
        <family val="2"/>
      </rPr>
      <t>Esponja de  limpeza, material lã de aço carbono</t>
    </r>
    <r>
      <rPr>
        <sz val="8"/>
        <rFont val="Arial"/>
        <family val="2"/>
      </rPr>
      <t xml:space="preserve">, formato retangular, aplicação em utensílios e limpeza em geral. Características adicionais: Textura macia e isenta de sinais de oxidação, comprimento mínimo de 100 mm, Largura mínima de 50 mm. </t>
    </r>
    <r>
      <rPr>
        <b/>
        <u/>
        <sz val="8"/>
        <rFont val="Arial"/>
        <family val="2"/>
      </rPr>
      <t>Pacote com 8 unidades.</t>
    </r>
  </si>
  <si>
    <r>
      <rPr>
        <u/>
        <sz val="8"/>
        <rFont val="Arial"/>
        <family val="2"/>
      </rPr>
      <t>Esponja dupla face multiuso</t>
    </r>
    <r>
      <rPr>
        <sz val="8"/>
        <rFont val="Arial"/>
        <family val="2"/>
      </rPr>
      <t xml:space="preserve"> - certificação APPCC (Análise de Perigos e Pontos Críticos de Controle); - dimensões: 11x7,5x2cm (CxLxE); - Composição: espuma de poliuretano, bactericida e fibra sintética com material abrasivo.</t>
    </r>
  </si>
  <si>
    <r>
      <rPr>
        <u/>
        <sz val="8"/>
        <rFont val="Arial"/>
        <family val="2"/>
      </rPr>
      <t xml:space="preserve">Fibra para </t>
    </r>
    <r>
      <rPr>
        <b/>
        <u/>
        <sz val="8"/>
        <rFont val="Arial"/>
        <family val="2"/>
      </rPr>
      <t>Limpeza leve</t>
    </r>
    <r>
      <rPr>
        <u/>
        <sz val="8"/>
        <rFont val="Arial"/>
        <family val="2"/>
      </rPr>
      <t xml:space="preserve"> uso gera</t>
    </r>
    <r>
      <rPr>
        <sz val="8"/>
        <rFont val="Arial"/>
        <family val="2"/>
      </rPr>
      <t xml:space="preserve">l, dimensões +/- 10,2x26cm, cor branca. Material: Poliester, resina e abrasivo, </t>
    </r>
    <r>
      <rPr>
        <b/>
        <u/>
        <sz val="8"/>
        <rFont val="Arial"/>
        <family val="2"/>
      </rPr>
      <t>pacote com 5 unidades</t>
    </r>
    <r>
      <rPr>
        <sz val="8"/>
        <rFont val="Arial"/>
        <family val="2"/>
      </rPr>
      <t>. </t>
    </r>
  </si>
  <si>
    <r>
      <rPr>
        <u/>
        <sz val="8"/>
        <rFont val="Arial"/>
        <family val="2"/>
      </rPr>
      <t xml:space="preserve">Fibra para </t>
    </r>
    <r>
      <rPr>
        <b/>
        <u/>
        <sz val="8"/>
        <rFont val="Arial"/>
        <family val="2"/>
      </rPr>
      <t>Limpeza pesada</t>
    </r>
    <r>
      <rPr>
        <u/>
        <sz val="8"/>
        <rFont val="Arial"/>
        <family val="2"/>
      </rPr>
      <t xml:space="preserve"> uso geral</t>
    </r>
    <r>
      <rPr>
        <sz val="8"/>
        <rFont val="Arial"/>
        <family val="2"/>
      </rPr>
      <t xml:space="preserve">, dimensões +/- 10,2x26cm, cor verde. Material: Poliester, resina e abrasivo, </t>
    </r>
    <r>
      <rPr>
        <b/>
        <u/>
        <sz val="8"/>
        <rFont val="Arial"/>
        <family val="2"/>
      </rPr>
      <t>pacote com 5 unidades</t>
    </r>
    <r>
      <rPr>
        <sz val="8"/>
        <rFont val="Arial"/>
        <family val="2"/>
      </rPr>
      <t>. </t>
    </r>
  </si>
  <si>
    <r>
      <rPr>
        <u/>
        <sz val="8"/>
        <rFont val="Arial"/>
        <family val="2"/>
      </rPr>
      <t>Flanela Branca.</t>
    </r>
    <r>
      <rPr>
        <sz val="8"/>
        <rFont val="Arial"/>
        <family val="2"/>
      </rPr>
      <t xml:space="preserve"> 100% algodão, </t>
    </r>
    <r>
      <rPr>
        <b/>
        <u/>
        <sz val="8"/>
        <rFont val="Arial"/>
        <family val="2"/>
      </rPr>
      <t>medidas 60 cm x 40 cm</t>
    </r>
    <r>
      <rPr>
        <sz val="8"/>
        <rFont val="Arial"/>
        <family val="2"/>
      </rPr>
      <t>, com custura nas bordas</t>
    </r>
  </si>
  <si>
    <r>
      <rPr>
        <sz val="8"/>
        <rFont val="Arial"/>
        <family val="2"/>
      </rPr>
      <t xml:space="preserve">Limpa vidros, </t>
    </r>
    <r>
      <rPr>
        <b/>
        <u/>
        <sz val="8"/>
        <rFont val="Arial"/>
        <family val="2"/>
      </rPr>
      <t>galão de 5 litros</t>
    </r>
    <r>
      <rPr>
        <sz val="8"/>
        <rFont val="Arial"/>
        <family val="2"/>
      </rPr>
      <t>, Aparência: líquido transparente com odor característico do produto; PH a 25° entre 6 a 8; densidade a 25° (g/ml): 0,97 a 1,00, não inflamável.</t>
    </r>
  </si>
  <si>
    <r>
      <rPr>
        <u/>
        <sz val="8"/>
        <rFont val="Arial"/>
        <family val="2"/>
      </rPr>
      <t xml:space="preserve">Lixeira Plástica, </t>
    </r>
    <r>
      <rPr>
        <b/>
        <u/>
        <sz val="8"/>
        <rFont val="Arial"/>
        <family val="2"/>
      </rPr>
      <t xml:space="preserve"> de 15 litros</t>
    </r>
    <r>
      <rPr>
        <sz val="8"/>
        <rFont val="Arial"/>
        <family val="2"/>
      </rPr>
      <t>, resistente, cilindrica, lavável, com tampa e pedal de alta qualidade em Polietileno de Alta Densidade (PEAD).</t>
    </r>
  </si>
  <si>
    <r>
      <rPr>
        <u/>
        <sz val="8"/>
        <rFont val="Arial"/>
        <family val="2"/>
      </rPr>
      <t>Lustra móveis</t>
    </r>
    <r>
      <rPr>
        <sz val="8"/>
        <rFont val="Arial"/>
        <family val="2"/>
      </rPr>
      <t>, acondicionado em</t>
    </r>
    <r>
      <rPr>
        <b/>
        <u/>
        <sz val="8"/>
        <rFont val="Arial"/>
        <family val="2"/>
      </rPr>
      <t xml:space="preserve"> frasco plástico de 200ml</t>
    </r>
    <r>
      <rPr>
        <sz val="8"/>
        <rFont val="Arial"/>
        <family val="2"/>
      </rPr>
      <t>, fragrância lavanda, contendo ceras, silicone, emulsificantes, espessante, conservante</t>
    </r>
  </si>
  <si>
    <r>
      <rPr>
        <u/>
        <sz val="8"/>
        <rFont val="Arial"/>
        <family val="2"/>
      </rPr>
      <t>Limpador de vidros com cabo</t>
    </r>
    <r>
      <rPr>
        <sz val="8"/>
        <rFont val="Arial"/>
        <family val="2"/>
      </rPr>
      <t>, acessório de limpeza combinado por lavador (acessório em microfibra, removível e lavável) e limpador (lâmina de borracha tipo rodo), cabo extensível em alumínio, comprimento cabo estendido: 1,50 a 3,0 m, tamanho limpador e lavador: aproximadamente 26 cm.</t>
    </r>
  </si>
  <si>
    <t>litros</t>
  </si>
  <si>
    <t xml:space="preserve">óleo mineral- frasco de 1litro </t>
  </si>
  <si>
    <r>
      <rPr>
        <u/>
        <sz val="8"/>
        <rFont val="Arial"/>
        <family val="2"/>
      </rPr>
      <t>Suporte manual em plástico resistente para uso em conjunto com</t>
    </r>
    <r>
      <rPr>
        <b/>
        <u/>
        <sz val="8"/>
        <rFont val="Arial"/>
        <family val="2"/>
      </rPr>
      <t xml:space="preserve"> Fibra de Limpeza</t>
    </r>
    <r>
      <rPr>
        <sz val="8"/>
        <rFont val="Arial"/>
        <family val="2"/>
      </rPr>
      <t xml:space="preserve"> de tamanho +/- 26x10,2cm e cabo de aluminio de 1,30 metros.</t>
    </r>
  </si>
  <si>
    <t>MG000433/2023</t>
  </si>
  <si>
    <t>BARBACENA</t>
  </si>
  <si>
    <t xml:space="preserve">CCT JUIZ DE FORA E REGIÃO </t>
  </si>
  <si>
    <t>CARATINGA</t>
  </si>
  <si>
    <t>GOVERNADOR VALADARES</t>
  </si>
  <si>
    <t>JUIZ DE FORA</t>
  </si>
  <si>
    <t>UBERLÂNDIA</t>
  </si>
  <si>
    <r>
      <t>Tesoura de Poda Aérea Adaptável a cabo extensor de alumínio de 5 a 7 metros</t>
    </r>
    <r>
      <rPr>
        <sz val="8"/>
        <rFont val="Arial"/>
        <family val="2"/>
      </rPr>
      <t>- podão cordel aéreo 32 MM, podador aéreo com capacidade de corte de até 32 mm, ideal para poda alta ou coleta de folhas e sementes, robusto com sistema de multiplicador de força e cordel, facilitam o trabalho com grande redução de esforço, produzida com altos padrões de qualidade, a lâmina tem corte limpo e rápido, que facilita a cicatrização da planta.</t>
    </r>
  </si>
  <si>
    <t xml:space="preserve">Pregão Eletrônico nº </t>
  </si>
  <si>
    <t xml:space="preserve">Encanador com insalubridade Diurno </t>
  </si>
  <si>
    <t>Técnico de Controle Meio Ambiente Diurno</t>
  </si>
  <si>
    <t>CONTAGEM - MG</t>
  </si>
  <si>
    <t xml:space="preserve">Eletricista c/ Periculosidade Diurno </t>
  </si>
  <si>
    <t xml:space="preserve">Eletricista c/ Periculosidade Noturno </t>
  </si>
  <si>
    <t xml:space="preserve">Supervisor de Manutenção Elétrica de Alta Tensão c/ Periculosidade </t>
  </si>
  <si>
    <t xml:space="preserve">Servente de Obras c Insalubridade Diurno </t>
  </si>
  <si>
    <t xml:space="preserve">Serviço de Eletricidade – Instalação de Distribuição Alta e Baixa Tensão Jornada de  trabalho 12x36 horas semanais Diurno </t>
  </si>
  <si>
    <t xml:space="preserve">Serviço de Eletricidade – Instalação de Distribuição Alta e Baixa Tensão Jornada de  trabalho 12x36 horas semanais Noturno </t>
  </si>
  <si>
    <t>Supervisor de Manutenção Elétrica de Alta Tensão com Periculosidade (Diurno)</t>
  </si>
  <si>
    <t>Administração de Equipes, metas resultados de Manutenção Jornada de Trabalho 44 horas semanais Diurno</t>
  </si>
  <si>
    <t>Técnco de Controle Meio Ambiente</t>
  </si>
  <si>
    <t>TOTAL - CONTAGEM</t>
  </si>
  <si>
    <t>Eletricista (Diurno)com Periculosidade</t>
  </si>
  <si>
    <t>Eletricista (Noturno) com Periculosidade</t>
  </si>
  <si>
    <t>Encanador (Diurno)com Insalubridade</t>
  </si>
  <si>
    <t>Operacionalizam projetos de instalações e tubulações jornada de trabalho 12 x 36 horas com insalubridade (Diurno)</t>
  </si>
  <si>
    <t>Operacionalizam projetos de instalações e tubulações jornada de trabalho 44horas com insalubridade (Diurno)</t>
  </si>
  <si>
    <t>Servente com insalubridade</t>
  </si>
  <si>
    <t>Serviço de demoliçoes em Edificações de Concreto de alvenaria - jornada de trabalho de 44 horas semanais</t>
  </si>
  <si>
    <t>Auxiliar profissionais de nível superior na implementação de projetos, gestão ambiental e Coordenação de Equipes de Trabalho Diurno) - jornada de trabalho de 44horas</t>
  </si>
  <si>
    <t xml:space="preserve">30% SAL BASE </t>
  </si>
  <si>
    <t>SINDUSCON</t>
  </si>
  <si>
    <t xml:space="preserve">TOTAL POR EMPREGADO </t>
  </si>
  <si>
    <t xml:space="preserve">Quantidade Horas Extras estimada por mês </t>
  </si>
  <si>
    <t xml:space="preserve">Eletricista e Supervisor de Manutenção Elétrica de Alta Tensão </t>
  </si>
  <si>
    <t xml:space="preserve">ELETRICISTA E SUPERVISOR DE MANUTENÇÃO ELÉTRICA DE ALTA TENSÃO </t>
  </si>
  <si>
    <t xml:space="preserve">ELETRICISTA E SUPERVISOR DE MANUTENÇÃO DE ALTA TENSÃO </t>
  </si>
  <si>
    <t xml:space="preserve">ENCANADOR </t>
  </si>
  <si>
    <t>SERVENTE</t>
  </si>
  <si>
    <t xml:space="preserve">TECNICO DE CONTROLE MEIO AMBIENTE </t>
  </si>
  <si>
    <t>(CALÇA BERMUDA) a. Confeccionada em tecido 100% poliamida 6.6 (comprovação técnica Norma ABNT NBR 11914/13538), com 100 g/m² ±5% (conforme norma ABNT NBR 10591) e o ligamento  do tecido deve ser em tela (Norma ABNT NBR 12546/12996), macio, de grande  durabilidade e resistente à abrasão, com aproximadamente 100 g/m² de espessura, na cor PRETA PANTONE 19.4203. c. Todos os zíperes deverão ser de alta qualidade, composto por cadarço 100% poliéster, dente em nylon e cursor de metal. d. Lapela protetora interna e externa do zíper da perna.  e. O zíper da perna deverá ser costurado em sentido oposto, para que haja a possibilidade de utilização como bermuda, somente. f. Deverá ter dois bolsos estilo faca, dois bolsos traseiros e bolsos laterais, na perna, com fechamento em zíper.  g. Deverá possuir botão de pressão e zíper para abertura frontal. Também deverá possuir  cinto que perpasse toda a cintura com fecho de 25mm de acetato ou nylon para a  regulagem da cintura do usuário.  h. As costuras deverão ser reforçadas nas partes submetidas a maior esforço, devendo  ser utilizadas linhas de costura na especificação de 100% poliamida nº 90</t>
  </si>
  <si>
    <t xml:space="preserve">COLETE PARA FUNCAO ESPECIFICA (UNISSEX) - O colete deverá ser confeccionado em tecido 100% poliamida 6.6 (comprovação  técnica Norma ABNT NBR 11914/13538), com 100 g/m² ±5% (conforme norma ABNT  NBR 10591) resistente à tração e à abrasão, de secagem rápida e que não necessite ser  passado a ferro, sendo leve e confortável para uso intenso.  b. O colete deverá ser estruturado para acomodar e transportar objetos nos bolsos  existentes na parte frontal.  c. Deverá possuir 03 (três) bolsos retráteis com fechamento em velcro e 1 bolso com  fechamento com zíper. Os bolsos todos deverão ser na parte frontal.  d. Todos os zíperes deverão ser de alta qualidade, composto por cadarço 100% poliéster, dente em nylon e cursor de metal. e. Deverá possuir fitas e passadores de 20mm nas laterais para ajustar-se ao corpo do  usuário.  f. As costuras deverão ser reforçadas nas partes submetidas a maior esforço, devendo  ser utilizadas linhas de costura na especificação de 100% poliamida nº 90. g. Deverá ser  apresentada especificação técnica que comprove a utilização da linha acima exigida.  h. Deverá ser confeccionado em tamanho único com ajuste nas laterais na cor VERDE - Pantone 19-0515 tpx. i. Deverá ser unissex.  </t>
  </si>
  <si>
    <r>
      <rPr>
        <u/>
        <sz val="8"/>
        <rFont val="Arial"/>
        <family val="2"/>
      </rPr>
      <t>Palha de</t>
    </r>
    <r>
      <rPr>
        <b/>
        <u/>
        <sz val="8"/>
        <rFont val="Arial"/>
        <family val="2"/>
      </rPr>
      <t xml:space="preserve"> Aço Nº 1</t>
    </r>
    <r>
      <rPr>
        <sz val="8"/>
        <rFont val="Arial"/>
        <family val="2"/>
      </rPr>
      <t>, Material aço carbono, abrasividade média, aplicação na remoção de resíduos e manchas.</t>
    </r>
  </si>
  <si>
    <r>
      <rPr>
        <u/>
        <sz val="8"/>
        <rFont val="Arial"/>
        <family val="2"/>
      </rPr>
      <t>Papel higiênico</t>
    </r>
    <r>
      <rPr>
        <sz val="8"/>
        <rFont val="Arial"/>
        <family val="2"/>
      </rPr>
      <t>,altíssima qualidade,branco,grau de alvura 85%,gofrado em alto relevo,microtextura aerada de alta absorção,picotado,</t>
    </r>
    <r>
      <rPr>
        <b/>
        <u/>
        <sz val="8"/>
        <rFont val="Arial"/>
        <family val="2"/>
      </rPr>
      <t>rolo 30mtsx10cm</t>
    </r>
    <r>
      <rPr>
        <sz val="8"/>
        <rFont val="Arial"/>
        <family val="2"/>
      </rPr>
      <t>,tipo exportação.</t>
    </r>
  </si>
  <si>
    <r>
      <rPr>
        <u/>
        <sz val="8"/>
        <rFont val="Arial"/>
        <family val="2"/>
      </rPr>
      <t xml:space="preserve">Papel higiênco - </t>
    </r>
    <r>
      <rPr>
        <b/>
        <u/>
        <sz val="8"/>
        <rFont val="Arial"/>
        <family val="2"/>
      </rPr>
      <t>300 metros x 10 cm</t>
    </r>
    <r>
      <rPr>
        <sz val="8"/>
        <rFont val="Arial"/>
        <family val="2"/>
      </rPr>
      <t>, cor branca, alta qualidade, macio, alto poder de absorção, folha simples, sem pigmentação, 100 % celulose.</t>
    </r>
  </si>
  <si>
    <t>Bobina</t>
  </si>
  <si>
    <t xml:space="preserve">Papel toalha, bobina 24 gramas, 200 metros. comprimento 6x20 x 200 
</t>
  </si>
  <si>
    <r>
      <rPr>
        <u/>
        <sz val="8"/>
        <rFont val="Arial"/>
        <family val="2"/>
      </rPr>
      <t>Pá de lixo em meta</t>
    </r>
    <r>
      <rPr>
        <sz val="8"/>
        <rFont val="Arial"/>
        <family val="2"/>
      </rPr>
      <t>l; Cabo em madeira com 80cm e pá com dimensões mínimas de 20 x 20cm.</t>
    </r>
  </si>
  <si>
    <r>
      <rPr>
        <u/>
        <sz val="8"/>
        <rFont val="Arial"/>
        <family val="2"/>
      </rPr>
      <t>Papel descartável para assento sanitario</t>
    </r>
    <r>
      <rPr>
        <sz val="8"/>
        <rFont val="Arial"/>
        <family val="2"/>
      </rPr>
      <t>, med.min(38x37)cm Papel descartavel para assento sanitário; composto de 100% fibras naturais; biodegradavel; medindo no minimo (38 x 37)cm; ± 2%, abertura central no formato arredondado com diametro minimo de 16cm; pesando no maximo 20g/m², acondicionado em</t>
    </r>
    <r>
      <rPr>
        <b/>
        <u/>
        <sz val="8"/>
        <rFont val="Arial"/>
        <family val="2"/>
      </rPr>
      <t xml:space="preserve"> caixa de 100 folhas</t>
    </r>
    <r>
      <rPr>
        <sz val="8"/>
        <rFont val="Arial"/>
        <family val="2"/>
      </rPr>
      <t>.</t>
    </r>
  </si>
  <si>
    <r>
      <rPr>
        <u/>
        <sz val="8"/>
        <rFont val="Arial"/>
        <family val="2"/>
      </rPr>
      <t xml:space="preserve">Removedor de cera concentrado, </t>
    </r>
    <r>
      <rPr>
        <sz val="8"/>
        <rFont val="Arial"/>
        <family val="2"/>
      </rPr>
      <t xml:space="preserve">empregado para eliminar todo tipo de sujeira, ceras sintéticas e naturais impregnadas no piso. Baixo poder espumanete. Produto biodegradável. Diluição na limpeza pesada e remoção de ceras velhas na proporção de até 1:7 e de até 1:50 liros de água para lavagem normal. Conter em sua composição química Éter glicólico, poliéter glicólico graxo, alcalinizantes, sequestrantes e silicatos e ter PH (100%) de 11,0 a 13,0 , ambos demosntrados em sua ficha técnica. </t>
    </r>
    <r>
      <rPr>
        <b/>
        <u/>
        <sz val="8"/>
        <rFont val="Arial"/>
        <family val="2"/>
      </rPr>
      <t>Galão de 5 litros. Obs:</t>
    </r>
    <r>
      <rPr>
        <u/>
        <sz val="8"/>
        <rFont val="Arial"/>
        <family val="2"/>
      </rPr>
      <t xml:space="preserve"> </t>
    </r>
    <r>
      <rPr>
        <sz val="8"/>
        <rFont val="Arial"/>
        <family val="2"/>
      </rPr>
      <t>O produto deve conter ficha técnica e de segurança. Apresentar registro do produto junto ao Ministério da Saúde/Anvisa e autorização de funcionamento da empresa AFE.</t>
    </r>
  </si>
  <si>
    <r>
      <rPr>
        <u/>
        <sz val="8"/>
        <rFont val="Arial"/>
        <family val="2"/>
      </rPr>
      <t>Rodo com cepa em material sintético</t>
    </r>
    <r>
      <rPr>
        <sz val="8"/>
        <rFont val="Arial"/>
        <family val="2"/>
      </rPr>
      <t xml:space="preserve">, com pigmento, </t>
    </r>
    <r>
      <rPr>
        <b/>
        <u/>
        <sz val="8"/>
        <rFont val="Arial"/>
        <family val="2"/>
      </rPr>
      <t>meda de 30cm</t>
    </r>
    <r>
      <rPr>
        <sz val="8"/>
        <rFont val="Arial"/>
        <family val="2"/>
      </rPr>
      <t>, com borracha dupla e cabo de madeira revestida plastificado com comprimento útil mínimo 108 cm, diâmetro mínimo 2,2 cm, base medindo 30cm, em plástico resistente com furação central roscada para receber o cabo, com duas laminas de borracha natural e resistente, tipo rosqueável. Serrilhado na parte superior da cepa para melhor fixação de pano de chão. Espessura da borracha dupla entre 5 e 8mm cada uma, tipo inquebrável.</t>
    </r>
  </si>
  <si>
    <r>
      <rPr>
        <u/>
        <sz val="8"/>
        <rFont val="Arial"/>
        <family val="2"/>
      </rPr>
      <t>Rodo</t>
    </r>
    <r>
      <rPr>
        <sz val="8"/>
        <rFont val="Arial"/>
        <family val="2"/>
      </rPr>
      <t xml:space="preserve"> com cepa em material sintético, com pigmento, </t>
    </r>
    <r>
      <rPr>
        <b/>
        <u/>
        <sz val="8"/>
        <rFont val="Arial"/>
        <family val="2"/>
      </rPr>
      <t>meda de 60cm</t>
    </r>
    <r>
      <rPr>
        <sz val="8"/>
        <rFont val="Arial"/>
        <family val="2"/>
      </rPr>
      <t>, com borracha dupla e cabo de madeira revestida plastificado com comprimento útil mínimo 108 cm, diâmetro mínimo 2,2 cm, base medindo 30cm, em plástico resistente com furação central roscada para receber o cabo, com duas laminas de borracha natural e resistente, tipo rosqueável. Serrilhado na parte superior da cepa para melhor fixação de pano de chão. Espessura da borracha dupla entre 5 e 8mm cada uma, tipo inquebrável.</t>
    </r>
  </si>
  <si>
    <r>
      <rPr>
        <u/>
        <sz val="8"/>
        <rFont val="Arial"/>
        <family val="2"/>
      </rPr>
      <t xml:space="preserve">Sabão em Pó </t>
    </r>
    <r>
      <rPr>
        <sz val="8"/>
        <rFont val="Arial"/>
        <family val="2"/>
      </rPr>
      <t xml:space="preserve">azul granulado, com alto poder de dissolução e ação amaciante, Composição: Tensoativo aniônico, tamponantes, coadjuvantes, sinergista, corantes, enzimas, branqueador óptico, essência, água, alvejante e carga - </t>
    </r>
    <r>
      <rPr>
        <b/>
        <u/>
        <sz val="8"/>
        <rFont val="Arial"/>
        <family val="2"/>
      </rPr>
      <t xml:space="preserve">Embalagem de 1 kg </t>
    </r>
    <r>
      <rPr>
        <sz val="8"/>
        <rFont val="Arial"/>
        <family val="2"/>
      </rPr>
      <t xml:space="preserve"> com dados de identificação do produto, marca do fabricante, data de fabricação, prazo de validade e nº de registro.</t>
    </r>
  </si>
  <si>
    <r>
      <rPr>
        <u/>
        <sz val="8"/>
        <rFont val="Arial"/>
        <family val="2"/>
      </rPr>
      <t xml:space="preserve">Sabonete Líquido, </t>
    </r>
    <r>
      <rPr>
        <sz val="8"/>
        <rFont val="Arial"/>
        <family val="2"/>
      </rPr>
      <t>perolado, aroma erva-doce, para higienização das mãos, pronto para o uso, fornecido em</t>
    </r>
    <r>
      <rPr>
        <b/>
        <u/>
        <sz val="8"/>
        <rFont val="Arial"/>
        <family val="2"/>
      </rPr>
      <t xml:space="preserve"> galão de 5 litros</t>
    </r>
    <r>
      <rPr>
        <sz val="8"/>
        <rFont val="Arial"/>
        <family val="2"/>
      </rPr>
      <t>, fechada e fabricada em material plástico branco opaco, rígido, com identificação, tampa e lacre, deverá constar no rótulo do produto a composição, dados de identificação do fabricante, nº de autorização de funcionamento do fabricante no MS, químico responsável e seu respectivo CRQ, data de validade e nº do lote de fabricação, o produto deverá possuir registro/notificação na ANVISA, conforme RDC nº 04 de 30/01/2014.</t>
    </r>
  </si>
  <si>
    <r>
      <rPr>
        <u/>
        <sz val="8"/>
        <rFont val="Arial"/>
        <family val="2"/>
      </rPr>
      <t xml:space="preserve">Sabonete líquido em refil </t>
    </r>
    <r>
      <rPr>
        <sz val="8"/>
        <rFont val="Arial"/>
        <family val="2"/>
      </rPr>
      <t xml:space="preserve">com bico dosador para ser utilizado em qualquer saboneteira dosadora </t>
    </r>
    <r>
      <rPr>
        <b/>
        <sz val="8"/>
        <rFont val="Arial"/>
        <family val="2"/>
      </rPr>
      <t xml:space="preserve">frasco de </t>
    </r>
    <r>
      <rPr>
        <b/>
        <u/>
        <sz val="8"/>
        <rFont val="Arial"/>
        <family val="2"/>
      </rPr>
      <t>800 ml</t>
    </r>
    <r>
      <rPr>
        <sz val="8"/>
        <rFont val="Arial"/>
        <family val="2"/>
      </rPr>
      <t>, aspecto viscoso e perolado, para limpeza das mãos e do rosto. Na embalagem deverá conter o número de registro junto à ANVISA.</t>
    </r>
  </si>
  <si>
    <r>
      <rPr>
        <u/>
        <sz val="8"/>
        <rFont val="Arial"/>
        <family val="2"/>
      </rPr>
      <t>Pano tipo saca para limpeza chão</t>
    </r>
    <r>
      <rPr>
        <sz val="8"/>
        <rFont val="Arial"/>
        <family val="2"/>
      </rPr>
      <t xml:space="preserve"> - Pano de limpeza de chão, composição: saco duplo (lavado), 100% de algodão, cru, pré-amaciado, 12 batidas, com alto poder de absorção, com costura dupla e fios resistentes. Medidas do saco: 65cm x 80 cm, uso doméstico, peso mínimo 160g.</t>
    </r>
  </si>
  <si>
    <r>
      <rPr>
        <u/>
        <sz val="8"/>
        <rFont val="Arial"/>
        <family val="2"/>
      </rPr>
      <t xml:space="preserve">Saco plástico para lixo </t>
    </r>
    <r>
      <rPr>
        <b/>
        <u/>
        <sz val="8"/>
        <rFont val="Arial"/>
        <family val="2"/>
      </rPr>
      <t>(100 litros)</t>
    </r>
    <r>
      <rPr>
        <sz val="8"/>
        <rFont val="Arial"/>
        <family val="2"/>
      </rPr>
      <t xml:space="preserve">, resistente cor preto, 10 micras, confeccionado em polietileno, alta densidade, solda contínua, homogênea e sem dobras no interior e lateral do saco. </t>
    </r>
    <r>
      <rPr>
        <b/>
        <u/>
        <sz val="8"/>
        <rFont val="Arial"/>
        <family val="2"/>
      </rPr>
      <t>Pacote com 100 sacos.</t>
    </r>
    <r>
      <rPr>
        <sz val="8"/>
        <rFont val="Arial"/>
        <family val="2"/>
      </rPr>
      <t xml:space="preserve"> Produtos de primeira linha.</t>
    </r>
  </si>
  <si>
    <r>
      <rPr>
        <u/>
        <sz val="8"/>
        <rFont val="Arial"/>
        <family val="2"/>
      </rPr>
      <t xml:space="preserve">Saco plástico para lixo </t>
    </r>
    <r>
      <rPr>
        <b/>
        <u/>
        <sz val="8"/>
        <rFont val="Arial"/>
        <family val="2"/>
      </rPr>
      <t>(30 litros)</t>
    </r>
    <r>
      <rPr>
        <sz val="8"/>
        <rFont val="Arial"/>
        <family val="2"/>
      </rPr>
      <t xml:space="preserve">, resistente cor preto, 8 micras, confeccionado em polietileno, alta densidade, solda contínua, homogênea e sem dobras no interior e lateral do saco. </t>
    </r>
    <r>
      <rPr>
        <b/>
        <u/>
        <sz val="8"/>
        <rFont val="Arial"/>
        <family val="2"/>
      </rPr>
      <t>Pacote com 100 sacos.</t>
    </r>
    <r>
      <rPr>
        <sz val="8"/>
        <rFont val="Arial"/>
        <family val="2"/>
      </rPr>
      <t xml:space="preserve"> Produtos de primeira linha.</t>
    </r>
  </si>
  <si>
    <r>
      <rPr>
        <u/>
        <sz val="8"/>
        <rFont val="Arial"/>
        <family val="2"/>
      </rPr>
      <t>Vassoura de pelo de crina de animal</t>
    </r>
    <r>
      <rPr>
        <sz val="8"/>
        <rFont val="Arial"/>
        <family val="2"/>
      </rPr>
      <t xml:space="preserve"> com</t>
    </r>
    <r>
      <rPr>
        <b/>
        <u/>
        <sz val="8"/>
        <rFont val="Arial"/>
        <family val="2"/>
      </rPr>
      <t xml:space="preserve"> 40x5cm de largura</t>
    </r>
    <r>
      <rPr>
        <sz val="8"/>
        <rFont val="Arial"/>
        <family val="2"/>
      </rPr>
      <t>, com cabo de madeira ou metal, revestido com plástico.</t>
    </r>
  </si>
  <si>
    <r>
      <rPr>
        <u/>
        <sz val="8"/>
        <rFont val="Arial"/>
        <family val="2"/>
      </rPr>
      <t>Vassoura de piaçava (Nº3).</t>
    </r>
    <r>
      <rPr>
        <sz val="8"/>
        <rFont val="Arial"/>
        <family val="2"/>
      </rPr>
      <t xml:space="preserve"> com cerdas de 11 cm de comprimento (mínimo), cabo reto, em madeira tratada e polida, sem pintura e com comprimento minimo de 120 cm.</t>
    </r>
  </si>
  <si>
    <r>
      <rPr>
        <u/>
        <sz val="8"/>
        <rFont val="Arial"/>
        <family val="2"/>
      </rPr>
      <t>Vassoura ecológica pet</t>
    </r>
    <r>
      <rPr>
        <sz val="8"/>
        <rFont val="Arial"/>
        <family val="2"/>
      </rPr>
      <t xml:space="preserve"> - modelo piaçava Nº3, confeccionada em pet, cabo de madeira de 1,20M.</t>
    </r>
  </si>
  <si>
    <r>
      <rPr>
        <u/>
        <sz val="8"/>
        <rFont val="Arial"/>
        <family val="2"/>
      </rPr>
      <t xml:space="preserve">Solução limpeza multiuso, </t>
    </r>
    <r>
      <rPr>
        <sz val="8"/>
        <rFont val="Arial"/>
        <family val="2"/>
      </rPr>
      <t xml:space="preserve"> Limpador multiuso, fragâncias variadas, </t>
    </r>
    <r>
      <rPr>
        <b/>
        <u/>
        <sz val="8"/>
        <rFont val="Arial"/>
        <family val="2"/>
      </rPr>
      <t>embalagem plástica de 500 ml</t>
    </r>
    <r>
      <rPr>
        <sz val="8"/>
        <rFont val="Arial"/>
        <family val="2"/>
      </rPr>
      <t>, com as seguinte composição mínima:Sulfato de Sódio, Lauramina Óxida, Lauril Éter Sulfato de Sódio, Sequestrante, Coadjuvantes, Conservantes e água.</t>
    </r>
  </si>
  <si>
    <r>
      <rPr>
        <u/>
        <sz val="8"/>
        <rFont val="Arial"/>
        <family val="2"/>
      </rPr>
      <t>Cadeado Maciço</t>
    </r>
    <r>
      <rPr>
        <sz val="8"/>
        <rFont val="Arial"/>
        <family val="2"/>
      </rPr>
      <t xml:space="preserve">, </t>
    </r>
    <r>
      <rPr>
        <b/>
        <u/>
        <sz val="8"/>
        <rFont val="Arial"/>
        <family val="2"/>
      </rPr>
      <t>25 mm</t>
    </r>
    <r>
      <rPr>
        <sz val="8"/>
        <rFont val="Arial"/>
        <family val="2"/>
      </rPr>
      <t xml:space="preserve">, corpo em latão maciço, haste em aço cementado, segredo aleatórios e iguais e que atendam a NBR 15271/13. Acompanha 2 chaves em latão.  4 Pinos. </t>
    </r>
  </si>
  <si>
    <r>
      <rPr>
        <u/>
        <sz val="8"/>
        <rFont val="Arial"/>
        <family val="2"/>
      </rPr>
      <t>Mangueira de Borracha vulcanizada,</t>
    </r>
    <r>
      <rPr>
        <sz val="8"/>
        <rFont val="Arial"/>
        <family val="2"/>
      </rPr>
      <t xml:space="preserve"> 1/2 polegada de diâmetro, comprimento de </t>
    </r>
    <r>
      <rPr>
        <b/>
        <u/>
        <sz val="8"/>
        <rFont val="Arial"/>
        <family val="2"/>
      </rPr>
      <t>30 metros. Para lavar ambientes prediais.</t>
    </r>
  </si>
  <si>
    <r>
      <rPr>
        <u/>
        <sz val="8"/>
        <rFont val="Arial"/>
        <family val="2"/>
      </rPr>
      <t>Mangueira de Borracha vulcanizada,</t>
    </r>
    <r>
      <rPr>
        <sz val="8"/>
        <rFont val="Arial"/>
        <family val="2"/>
      </rPr>
      <t xml:space="preserve"> 3/4 polegada de diâmetro, comprimento de 30</t>
    </r>
    <r>
      <rPr>
        <b/>
        <u/>
        <sz val="8"/>
        <rFont val="Arial"/>
        <family val="2"/>
      </rPr>
      <t xml:space="preserve"> metros, como bico e emenda para mangueira. Para lavar o MLP.</t>
    </r>
  </si>
  <si>
    <t>Bico ¾ mangueira (metal)</t>
  </si>
  <si>
    <r>
      <t xml:space="preserve">Bico </t>
    </r>
    <r>
      <rPr>
        <sz val="8"/>
        <color indexed="8"/>
        <rFont val="Arial"/>
        <family val="2"/>
      </rPr>
      <t>1/2</t>
    </r>
    <r>
      <rPr>
        <sz val="8"/>
        <rFont val="Arial"/>
        <family val="2"/>
      </rPr>
      <t xml:space="preserve"> mangueira (metal)</t>
    </r>
  </si>
  <si>
    <t>Abraçadeira 3/4 (metal)</t>
  </si>
  <si>
    <t>Cabo PP- fio para extensão</t>
  </si>
  <si>
    <t>Peças</t>
  </si>
  <si>
    <t>Plug macho – 20A-3 pinos</t>
  </si>
  <si>
    <t>Plug fêmea – 20A-3 pinos</t>
  </si>
  <si>
    <r>
      <rPr>
        <u/>
        <sz val="8"/>
        <rFont val="Arial"/>
        <family val="2"/>
      </rPr>
      <t>Lanterna Tática</t>
    </r>
    <r>
      <rPr>
        <sz val="8"/>
        <rFont val="Arial"/>
        <family val="2"/>
      </rPr>
      <t xml:space="preserve"> Saída Máxima, Alto: 625 lúmen, Baixo: 143 lúmen, Eco: 58 lúmen, Baterias: 3 Pilhas D. Duração da bateria: 16 horas (alto), 77 horas (baixo), 117 horas (eco), Construção: Alumínio, Resistência a quedas de até 1 metro. Resistente à água. Dimensões aproximadas: Comprimento da Lanterna 30,5 x Diâmetro Difusor: 5,5 cm x Diâmetro Base: 4,0 cm.</t>
    </r>
  </si>
  <si>
    <r>
      <rPr>
        <u/>
        <sz val="8"/>
        <rFont val="Arial"/>
        <family val="2"/>
      </rPr>
      <t>Rádio Comunicador</t>
    </r>
    <r>
      <rPr>
        <sz val="8"/>
        <rFont val="Arial"/>
        <family val="2"/>
      </rPr>
      <t xml:space="preserve"> - Rádio Fm. Potência de TX. Range de Frequência: VHF e UHF; Programação por PC e Manual - Função Rádio FM. DTMF Code. Função de economia de bateria. Função VOX (ativa tx por voz). Função Bloqueio de TX em Canal Ocupado (BCL). Aviso de bateria fraca. Dual Band, Dual Display e Dual Recepção. Luz de teclado e visor automática. 3 modos de scan (Time, Carrier wave, Search ). PTT-ID (Transmite DTMF quando aperta PTT, solta PTT ou durante TX). Possibilidade de operação em repetidora VHF, UHF e Crossband. Seleção de opção de menu digitando número. U/V Cross Band Dual Recepção. Alarme de Emergência. High &amp; Low Power Switchover. Priory Scanning Function. Wide/Narrow Band Selection. ANI Code Edition. Relay Forwarding Confirmed (1750 HZ). Função Redução de Ruído. Dimensão aproximada: 116x58x36mm. Capacidade: 2800 mAh</t>
    </r>
  </si>
  <si>
    <r>
      <rPr>
        <u/>
        <sz val="8"/>
        <rFont val="Arial"/>
        <family val="2"/>
      </rPr>
      <t>Lavadora industrial de Alta Pressão,</t>
    </r>
    <r>
      <rPr>
        <sz val="8"/>
        <rFont val="Arial"/>
        <family val="2"/>
      </rPr>
      <t xml:space="preserve"> Motor 3CV 420 Libras 28L/min Mono 110/220V com Carrinho.Válvulas em aço inox,Protetor de Correia totalmente fechado de acordo com a norma NR-12,  Esguincho com leque regulável, Mangueira vulcanizada de sucção com 3 metros de extensão, Chaves para ajuste das caxetas, Tensão: 110/220V, Potência do Motor: 3CV, Número de polos: 2, Pressão de entrada: 10-30psi (0,7-2 bar), Diamâmetro mínima da mangueira (sucção) 1/2", Pressão de trabalho: até 420 psi (20bar), Vazão de água: até 28 L/min 1680l/h) e Capacidade de óleo no carter: 0,7L.</t>
    </r>
  </si>
  <si>
    <r>
      <rPr>
        <u/>
        <sz val="8"/>
        <rFont val="Arial"/>
        <family val="2"/>
      </rPr>
      <t>Enceradeira Industrial 0,75 HP</t>
    </r>
    <r>
      <rPr>
        <sz val="8"/>
        <rFont val="Arial"/>
        <family val="2"/>
      </rPr>
      <t xml:space="preserve"> - 110/220 v, com cabo em aço com pintura eletrostática, caixa de ligação em plástico térmico-resistente, alavancas de acionamento em plástico ABS. Motores bivolt monofásico enrolados a cobre, superdimensionados para cada modelo. Sistema único de câmara de transmissão por engrenagens helicoidais de nylon tecnew com lubrificação permanente. Escova: 350 mm motor elétrico: 0,75 (3/4) HP tensão 110 ou 220 v capacidade operacional: 1500 m².</t>
    </r>
  </si>
  <si>
    <r>
      <rPr>
        <u/>
        <sz val="8"/>
        <rFont val="Arial"/>
        <family val="2"/>
      </rPr>
      <t>Escada de alumínio profissional</t>
    </r>
    <r>
      <rPr>
        <sz val="8"/>
        <rFont val="Arial"/>
        <family val="2"/>
      </rPr>
      <t xml:space="preserve">, reforçada, com 7 degraus, multiuso, aberta em A e extensiva, </t>
    </r>
    <r>
      <rPr>
        <b/>
        <u/>
        <sz val="8"/>
        <rFont val="Arial"/>
        <family val="2"/>
      </rPr>
      <t>resistente até 120 kilos</t>
    </r>
    <r>
      <rPr>
        <sz val="8"/>
        <rFont val="Arial"/>
        <family val="2"/>
      </rPr>
      <t>, com rodízios na parte superior, degraus ranhurados, em sapata de borracha antiderrapante.</t>
    </r>
  </si>
  <si>
    <r>
      <rPr>
        <u/>
        <sz val="8"/>
        <rFont val="Arial"/>
        <family val="2"/>
      </rPr>
      <t>Kit Balde Espremedor com Móp Água e Placa de PERFECT UND 20,0000 330,00 6.600,00 Sinalização.</t>
    </r>
    <r>
      <rPr>
        <sz val="8"/>
        <rFont val="Arial"/>
        <family val="2"/>
      </rPr>
      <t xml:space="preserve"> Características: </t>
    </r>
    <r>
      <rPr>
        <b/>
        <u/>
        <sz val="8"/>
        <rFont val="Arial"/>
        <family val="2"/>
      </rPr>
      <t>Balde espremedor de 33 litros com rodas e alça</t>
    </r>
    <r>
      <rPr>
        <sz val="8"/>
        <rFont val="Arial"/>
        <family val="2"/>
      </rPr>
      <t>; divisória de água limpa e suja; sistema de escoamento de água e espremedor de enxague do esfregão. 01 mop de algodão para limpeza de pisos com haste americana e cabo de alumínio de 1,40 mt. Placa sinalizadora em polipropileno escrito "piso molhado". Refil esfregão 320g. Características: Loop Cru com cabo retrátil. 35x17x6cm.</t>
    </r>
  </si>
  <si>
    <r>
      <rPr>
        <u/>
        <sz val="8"/>
        <rFont val="Arial"/>
        <family val="2"/>
      </rPr>
      <t>Refil para MÓP</t>
    </r>
    <r>
      <rPr>
        <sz val="8"/>
        <rFont val="Arial"/>
        <family val="2"/>
      </rPr>
      <t>, Tipo: úmido, Aplicação: para base 35cm x 17cm x 6cm (C x L x A), Material(is): 85% algodão e 15% poliester , Gramatura: 320g, Característica(s) Adicional(is): ponta cortada, lavável.</t>
    </r>
  </si>
  <si>
    <r>
      <rPr>
        <u/>
        <sz val="8"/>
        <rFont val="Arial"/>
        <family val="2"/>
      </rPr>
      <t>Conjunto Mop Pó 60cm para Limpeza de Pisos Secos</t>
    </r>
    <r>
      <rPr>
        <sz val="8"/>
        <rFont val="Arial"/>
        <family val="2"/>
      </rPr>
      <t>, o kit deve possuir: 01 Cabo alumínio anodizado (140mm x 24mm  de diâmetro - CL140), 01 Suporte para mop po de 60cm, Armação dobrável em polipropileno e aço galvanizado, Projetado para refis com largura de 12 cm e 01 Refil para mop po acrílico 60cm.</t>
    </r>
  </si>
  <si>
    <r>
      <rPr>
        <u/>
        <sz val="8"/>
        <rFont val="Arial"/>
        <family val="2"/>
      </rPr>
      <t xml:space="preserve">Refil Mop Pó 60 cm, </t>
    </r>
    <r>
      <rPr>
        <sz val="8"/>
        <rFont val="Arial"/>
        <family val="2"/>
      </rPr>
      <t xml:space="preserve"> Refil em tecido com fios de poliamida para limpeza seca de pisos tratados ou não. A trama e constituição dos fios em loop atraem a poeira impregnada e outras partículas de sujeira, facilitando sua remoção e transporte, e desta forma garantindo uma limpeza efetiva.</t>
    </r>
  </si>
  <si>
    <r>
      <rPr>
        <u/>
        <sz val="8"/>
        <rFont val="Arial"/>
        <family val="2"/>
      </rPr>
      <t>Desengraxante Superconcentrado.</t>
    </r>
    <r>
      <rPr>
        <sz val="8"/>
        <rFont val="Arial"/>
        <family val="2"/>
      </rPr>
      <t xml:space="preserve"> Com baixa corrosividade, toxidade e baixo odor. Para diluir na proporção  de 1/30 até 1/100.  </t>
    </r>
    <r>
      <rPr>
        <b/>
        <u/>
        <sz val="8"/>
        <rFont val="Arial"/>
        <family val="2"/>
      </rPr>
      <t>Galão de 5 Litros.</t>
    </r>
  </si>
  <si>
    <r>
      <t>Ancinho (rastelo) curvo pesado</t>
    </r>
    <r>
      <rPr>
        <sz val="8"/>
        <rFont val="Arial"/>
        <family val="2"/>
      </rPr>
      <t xml:space="preserve">, fabricado em aço carbono especial de alta qualidade. </t>
    </r>
    <r>
      <rPr>
        <b/>
        <u/>
        <sz val="8"/>
        <rFont val="Arial"/>
        <family val="2"/>
      </rPr>
      <t>Tamanho 484 x 85 mm 18 dentes.</t>
    </r>
    <r>
      <rPr>
        <u/>
        <sz val="8"/>
        <rFont val="Arial"/>
        <family val="2"/>
      </rPr>
      <t xml:space="preserve"> COM CABO DE MADEIRA.</t>
    </r>
  </si>
  <si>
    <r>
      <rPr>
        <u/>
        <sz val="8"/>
        <rFont val="Arial"/>
        <family val="2"/>
      </rPr>
      <t>Vassoura Ancinho</t>
    </r>
    <r>
      <rPr>
        <sz val="8"/>
        <rFont val="Arial"/>
        <family val="2"/>
      </rPr>
      <t xml:space="preserve"> Rastelo de Ferro para Grama, no formato leque, com cabo e </t>
    </r>
    <r>
      <rPr>
        <b/>
        <u/>
        <sz val="8"/>
        <rFont val="Arial"/>
        <family val="2"/>
      </rPr>
      <t>22 Dentes.</t>
    </r>
  </si>
  <si>
    <r>
      <rPr>
        <u/>
        <sz val="8"/>
        <rFont val="Arial"/>
        <family val="2"/>
      </rPr>
      <t>Esguicho para mangueira de água</t>
    </r>
    <r>
      <rPr>
        <sz val="8"/>
        <rFont val="Arial"/>
        <family val="2"/>
      </rPr>
      <t xml:space="preserve">, - confeccionado em bronze, com jato regulável, </t>
    </r>
    <r>
      <rPr>
        <b/>
        <u/>
        <sz val="8"/>
        <rFont val="Arial"/>
        <family val="2"/>
      </rPr>
      <t>para uso com mangueira 1/2"</t>
    </r>
    <r>
      <rPr>
        <sz val="8"/>
        <rFont val="Arial"/>
        <family val="2"/>
      </rPr>
      <t>, com sistema de conexão através de engate rápido. Corpo de esguiço em liga metálica com anel de borracha para perfeita vedação.</t>
    </r>
  </si>
  <si>
    <r>
      <t>Carrinho de mão</t>
    </r>
    <r>
      <rPr>
        <sz val="8"/>
        <rFont val="Arial"/>
        <family val="2"/>
      </rPr>
      <t xml:space="preserve"> com chassi metálico e caçamba metálica, completo; pneu duro,com braço metálico e caçamba metálica de</t>
    </r>
    <r>
      <rPr>
        <b/>
        <u/>
        <sz val="8"/>
        <rFont val="Arial"/>
        <family val="2"/>
      </rPr>
      <t xml:space="preserve"> 0,90 mm (chapa 20</t>
    </r>
    <r>
      <rPr>
        <sz val="8"/>
        <rFont val="Arial"/>
        <family val="2"/>
      </rPr>
      <t>) e</t>
    </r>
    <r>
      <rPr>
        <b/>
        <u/>
        <sz val="8"/>
        <rFont val="Arial"/>
        <family val="2"/>
      </rPr>
      <t xml:space="preserve"> capacidade: 65 litros</t>
    </r>
    <r>
      <rPr>
        <sz val="8"/>
        <rFont val="Arial"/>
        <family val="2"/>
      </rPr>
      <t>; aplicação: diversos segmentos como na construção civil, na indústria, na agricultura e jardinagem.</t>
    </r>
  </si>
  <si>
    <t>Carrinho lutocar; carrinho contêiner coletor de lixo :plástico 120 litros, equipado com rodas.</t>
  </si>
  <si>
    <r>
      <rPr>
        <u/>
        <sz val="8"/>
        <rFont val="Arial"/>
        <family val="2"/>
      </rPr>
      <t>A Enxada Estreita</t>
    </r>
    <r>
      <rPr>
        <sz val="8"/>
        <rFont val="Arial"/>
        <family val="2"/>
      </rPr>
      <t xml:space="preserve"> em Aço, lâmina entre 23 a 25 cm, com cabo de madeira tipo guantambú, bem lixado e reto, comprimento mínimo 1,70 metros, A lâmina em pintura eletrostática a pó,  Temperada em todo o corpo da peça, proporcionando maior resistência e menor desgaste durante o uso.</t>
    </r>
  </si>
  <si>
    <r>
      <rPr>
        <u/>
        <sz val="8"/>
        <rFont val="Arial"/>
        <family val="2"/>
      </rPr>
      <t>Pá de Ponta (Jardineria)</t>
    </r>
    <r>
      <rPr>
        <sz val="8"/>
        <rFont val="Arial"/>
        <family val="2"/>
      </rPr>
      <t>. Fabricada em aço carbono especial de alta qualidade com cabo de madeirade aproximadamente 71cm. Aplicação: utilizada na agricultura, construção civil e horticultura, para cortar fatias de material num movimento de alavanca. Características: Temperada em todo o corpo da peça, proporcionando maior resistência e menor desgaste durante o uso; Recebe pintura eletrostática a pó, que tem uma melhor apresentação visual e maior proteção contra oxidação. Deve conter manual de instruções e garantia mínima de 01 (um) ano.</t>
    </r>
  </si>
  <si>
    <r>
      <rPr>
        <u/>
        <sz val="8"/>
        <rFont val="Arial"/>
        <family val="2"/>
      </rPr>
      <t>Mangueira para Jardim</t>
    </r>
    <r>
      <rPr>
        <sz val="8"/>
        <rFont val="Arial"/>
        <family val="2"/>
      </rPr>
      <t xml:space="preserve"> - Tamanho: 1/2", </t>
    </r>
    <r>
      <rPr>
        <b/>
        <u/>
        <sz val="8"/>
        <rFont val="Arial"/>
        <family val="2"/>
      </rPr>
      <t>rolo com 100 metros</t>
    </r>
    <r>
      <rPr>
        <sz val="8"/>
        <rFont val="Arial"/>
        <family val="2"/>
      </rPr>
      <t>. Material: possui 3 camadas distintas: a interna em pvc, a intermediária em poliéster trançado e a camada externa em pvc. Acompanha jogo com engates rápidos e esguicho. Mangueira flexível e de baixa dureza; mangueira recomendada para uso doméstico ou profissional na jardinagem, agricultura ou construção civil, em situações com pressão da água de até 10 bar. Produzida e testada conforme normas e padrões específicos (ABNT NBR´S). Preferencialmente na cor verde. Deve conter manual de instruções e garantia mínima de 01 (um) ano.</t>
    </r>
  </si>
  <si>
    <r>
      <rPr>
        <u/>
        <sz val="8"/>
        <rFont val="Arial"/>
        <family val="2"/>
      </rPr>
      <t xml:space="preserve">Tesoura de mão para Poda - Grande </t>
    </r>
    <r>
      <rPr>
        <sz val="8"/>
        <rFont val="Arial"/>
        <family val="2"/>
      </rPr>
      <t>- Podador profissional, sistema by pass, cabo emborrachado, afiação prolongada, para corte com diâmetro de até 21 cm.</t>
    </r>
  </si>
  <si>
    <r>
      <rPr>
        <u/>
        <sz val="8"/>
        <rFont val="Arial"/>
        <family val="2"/>
      </rPr>
      <t>Tesoura de poda</t>
    </r>
    <r>
      <rPr>
        <sz val="8"/>
        <rFont val="Arial"/>
        <family val="2"/>
      </rPr>
      <t xml:space="preserve"> com lâmina e contrata lâmina e aço temperado, cabo sólido em aço,</t>
    </r>
    <r>
      <rPr>
        <b/>
        <u/>
        <sz val="8"/>
        <rFont val="Arial"/>
        <family val="2"/>
      </rPr>
      <t xml:space="preserve"> corte de 25mm diâmetro</t>
    </r>
    <r>
      <rPr>
        <sz val="8"/>
        <rFont val="Arial"/>
        <family val="2"/>
      </rPr>
      <t xml:space="preserve">, peso aproximado de 300g e </t>
    </r>
    <r>
      <rPr>
        <b/>
        <u/>
        <sz val="8"/>
        <rFont val="Arial"/>
        <family val="2"/>
      </rPr>
      <t>comprimento de 225mm.</t>
    </r>
  </si>
  <si>
    <r>
      <rPr>
        <u/>
        <sz val="8"/>
        <rFont val="Arial"/>
        <family val="2"/>
      </rPr>
      <t xml:space="preserve">Cabo Extensor Telescópio </t>
    </r>
    <r>
      <rPr>
        <sz val="8"/>
        <rFont val="Arial"/>
        <family val="2"/>
      </rPr>
      <t>- Cabo extensor em alumínio endurecido para fixação de serrotes similar ao TopMan, Super TopMan, Samurai e também para tesouras de poda/coleta de sementes. Pintura eletrostática para maior proteção do cabo. Confeccionado em alumínio endurecido. Possui luvas emborrachadas com 40 cm de comprimento. Ponteira em nylon e/ou alumínio para fixação de serrotes ou tesouras de poda. Chave reguladora do telescópio com sistema de pressão mecânica. De 2,5m até 5m 1,540 kg.</t>
    </r>
  </si>
  <si>
    <r>
      <rPr>
        <u/>
        <sz val="8"/>
        <rFont val="Arial"/>
        <family val="2"/>
      </rPr>
      <t>Foice modelo Roçadeira (Bico de Papagaio)</t>
    </r>
    <r>
      <rPr>
        <sz val="8"/>
        <rFont val="Arial"/>
        <family val="2"/>
      </rPr>
      <t xml:space="preserve">, com cabo Modelo da foice: Roçadeira; Sentido de corte da foice: Direita; Tipo de olho da foice: Redondo; Medida do olho da foice: 36,0 mm; </t>
    </r>
    <r>
      <rPr>
        <b/>
        <u/>
        <sz val="8"/>
        <rFont val="Arial"/>
        <family val="2"/>
      </rPr>
      <t>Comprimento da lâmina da foice: 375 mm</t>
    </r>
    <r>
      <rPr>
        <sz val="8"/>
        <rFont val="Arial"/>
        <family val="2"/>
      </rPr>
      <t>; Comprimento do encaixe da foice: 175 mm. Com cabo de madeira de 120 cm.</t>
    </r>
  </si>
  <si>
    <r>
      <rPr>
        <u/>
        <sz val="8"/>
        <rFont val="Arial"/>
        <family val="2"/>
      </rPr>
      <t xml:space="preserve">Lima chata </t>
    </r>
    <r>
      <rPr>
        <sz val="8"/>
        <rFont val="Arial"/>
        <family val="2"/>
      </rPr>
      <t>para enxada, nº 8 com cabo.</t>
    </r>
  </si>
  <si>
    <r>
      <rPr>
        <u/>
        <sz val="8"/>
        <rFont val="Arial"/>
        <family val="2"/>
      </rPr>
      <t>Lima redonda</t>
    </r>
    <r>
      <rPr>
        <sz val="8"/>
        <rFont val="Arial"/>
        <family val="2"/>
      </rPr>
      <t xml:space="preserve"> para moto serra 8x3/16.</t>
    </r>
  </si>
  <si>
    <r>
      <rPr>
        <u/>
        <sz val="8"/>
        <rFont val="Arial"/>
        <family val="2"/>
      </rPr>
      <t>Moto Poda.</t>
    </r>
    <r>
      <rPr>
        <sz val="8"/>
        <rFont val="Arial"/>
        <family val="2"/>
      </rPr>
      <t xml:space="preserve"> Especificações mínimas: Corte até 5 metros de altura do chão;</t>
    </r>
    <r>
      <rPr>
        <b/>
        <u/>
        <sz val="8"/>
        <rFont val="Arial"/>
        <family val="2"/>
      </rPr>
      <t xml:space="preserve"> cilindrada mínima: 35 cm³</t>
    </r>
    <r>
      <rPr>
        <sz val="8"/>
        <rFont val="Arial"/>
        <family val="2"/>
      </rPr>
      <t>, peso máximo sem equipamento de corte e
proteção: 7,8 kg; eixo totalmente estendido com conjunto de corte mínimo: 390 cm., kit proteção; sistema de ignição eletrônica e
sistema antivibratório por amortecedores.</t>
    </r>
  </si>
  <si>
    <r>
      <rPr>
        <u/>
        <sz val="8"/>
        <rFont val="Arial"/>
        <family val="2"/>
      </rPr>
      <t>Motosserra.</t>
    </r>
    <r>
      <rPr>
        <sz val="8"/>
        <rFont val="Arial"/>
        <family val="2"/>
      </rPr>
      <t xml:space="preserve">  Especificações mínimas: motor: 2 tempos à gasolina; </t>
    </r>
    <r>
      <rPr>
        <b/>
        <u/>
        <sz val="8"/>
        <rFont val="Arial"/>
        <family val="2"/>
      </rPr>
      <t>cilindrada mínima : de 50,2 cm³</t>
    </r>
    <r>
      <rPr>
        <sz val="8"/>
        <rFont val="Arial"/>
        <family val="2"/>
      </rPr>
      <t xml:space="preserve">; </t>
    </r>
    <r>
      <rPr>
        <b/>
        <u/>
        <sz val="8"/>
        <rFont val="Arial"/>
        <family val="2"/>
      </rPr>
      <t>potência mínima: 2,6/3,5:(Kw/ CV</t>
    </r>
    <r>
      <rPr>
        <sz val="8"/>
        <rFont val="Arial"/>
        <family val="2"/>
      </rPr>
      <t xml:space="preserve">); comprimento mínimo do sabre: 40 cm.;Incluindo acessórios: corrente de corte, protetor do sabre, chave universal e misturador de combustível. </t>
    </r>
  </si>
  <si>
    <r>
      <rPr>
        <u/>
        <sz val="8"/>
        <rFont val="Arial"/>
        <family val="2"/>
      </rPr>
      <t>Roçadeira Lateral Profissional.</t>
    </r>
    <r>
      <rPr>
        <sz val="8"/>
        <rFont val="Arial"/>
        <family val="2"/>
      </rPr>
      <t xml:space="preserve"> Especificações mínimas: fabricação nacional; motor: 2 tempos à gasolina; </t>
    </r>
    <r>
      <rPr>
        <b/>
        <u/>
        <sz val="8"/>
        <rFont val="Arial"/>
        <family val="2"/>
      </rPr>
      <t>cilindrada: de 35 à 36 cm</t>
    </r>
    <r>
      <rPr>
        <sz val="8"/>
        <rFont val="Arial"/>
        <family val="2"/>
      </rPr>
      <t xml:space="preserve">³; </t>
    </r>
    <r>
      <rPr>
        <b/>
        <u/>
        <sz val="8"/>
        <rFont val="Arial"/>
        <family val="2"/>
      </rPr>
      <t>potência mínima de: 2,3 CV</t>
    </r>
    <r>
      <rPr>
        <sz val="8"/>
        <rFont val="Arial"/>
        <family val="2"/>
      </rPr>
      <t xml:space="preserve">; peso máximo: 8 kg;  com os seguintes acessórios: </t>
    </r>
    <r>
      <rPr>
        <b/>
        <u/>
        <sz val="8"/>
        <rFont val="Arial"/>
        <family val="2"/>
      </rPr>
      <t>12 lamina de duas pontas</t>
    </r>
    <r>
      <rPr>
        <sz val="8"/>
        <rFont val="Arial"/>
        <family val="2"/>
      </rPr>
      <t xml:space="preserve">, carretel para nylon e cinto duplo; dispositivos de segurança: protetor de discos, silenciador anti chamas, acelerador tipo gatilho, botão para desligar, Cinto lateral de sustentação com alça dupla, para roçadeira lateral e óculos de proteção.
</t>
    </r>
  </si>
  <si>
    <r>
      <rPr>
        <u/>
        <sz val="8"/>
        <rFont val="Arial"/>
        <family val="2"/>
      </rPr>
      <t>Fio de nylon (corte)</t>
    </r>
    <r>
      <rPr>
        <b/>
        <u/>
        <sz val="8"/>
        <rFont val="Arial"/>
        <family val="2"/>
      </rPr>
      <t xml:space="preserve"> redondo 3 mm</t>
    </r>
    <r>
      <rPr>
        <sz val="8"/>
        <rFont val="Arial"/>
        <family val="2"/>
      </rPr>
      <t>, p/ máquina de cortar grama (roçadeira Fio de nylon (corte) redondo 3 mm, p/ máquina de cortar  grama (roçadeira costal), amarelo,</t>
    </r>
    <r>
      <rPr>
        <b/>
        <u/>
        <sz val="8"/>
        <rFont val="Arial"/>
        <family val="2"/>
      </rPr>
      <t xml:space="preserve"> rolo com 300 metros</t>
    </r>
    <r>
      <rPr>
        <sz val="8"/>
        <rFont val="Arial"/>
        <family val="2"/>
      </rPr>
      <t>.</t>
    </r>
  </si>
  <si>
    <r>
      <rPr>
        <u/>
        <sz val="8"/>
        <rFont val="Arial"/>
        <family val="2"/>
      </rPr>
      <t xml:space="preserve">Pulverizador costal manual </t>
    </r>
    <r>
      <rPr>
        <b/>
        <u/>
        <sz val="8"/>
        <rFont val="Arial"/>
        <family val="2"/>
      </rPr>
      <t>20 litros</t>
    </r>
    <r>
      <rPr>
        <sz val="8"/>
        <rFont val="Arial"/>
        <family val="2"/>
      </rPr>
      <t xml:space="preserve"> - Tanque polietileno de alta resistência com formato anatômico - Capacidade do tanque de 20 litros - Comprimento da mangueira: no mínimo 1,17 metros - Para pulverização de líquidos.</t>
    </r>
  </si>
  <si>
    <r>
      <rPr>
        <u/>
        <sz val="8"/>
        <rFont val="Arial"/>
        <family val="2"/>
      </rPr>
      <t xml:space="preserve">Sacho, </t>
    </r>
    <r>
      <rPr>
        <sz val="8"/>
        <rFont val="Arial"/>
        <family val="2"/>
      </rPr>
      <t>Aço, material cabo: madeira, acabamento sacho: Pintura eletrostática, cor laranja, formato coração; quantidade de pontas: 1: Comprimento do cabo: 43 cm; comprimento do sacho; 267 mm; largura do sacho: 95 mm; peso 450 gramas.</t>
    </r>
  </si>
  <si>
    <r>
      <rPr>
        <u/>
        <sz val="8"/>
        <rFont val="Arial"/>
        <family val="2"/>
      </rPr>
      <t>Cavadeira Articulada Modelo Tucano</t>
    </r>
    <r>
      <rPr>
        <sz val="8"/>
        <rFont val="Arial"/>
        <family val="2"/>
      </rPr>
      <t>: Indicada para cavar buracos. Na construção civil, é utilizada em fundações e, no ramo agropecuário, para colocação de palanques na montagem de cercas.Possui maior desempenho em solos mais duros. Abertura das pás da cavadeira articulada 150,0 mm; Altura das pás da cavadeira articulada 400,0 mm; Largura das pás da cavadeira articulada 175,0 mm; Comprimento total da cavadeira articulada 1,5 m.</t>
    </r>
  </si>
  <si>
    <r>
      <rPr>
        <u/>
        <sz val="8"/>
        <rFont val="Arial"/>
        <family val="2"/>
      </rPr>
      <t>Cavadeira reta</t>
    </r>
    <r>
      <rPr>
        <sz val="8"/>
        <rFont val="Arial"/>
        <family val="2"/>
      </rPr>
      <t xml:space="preserve"> com cabo de madeira. Produzida manualmente com barras de aço de carbono, cortada, forjada, temperada e afiada. Comprimento do corte reto: 25 cm. Largura: 14 cm. Espessura: 9 mm. Cabo madeira:  32 mm. Comprimento mínimo total: 170 cm.</t>
    </r>
  </si>
  <si>
    <r>
      <rPr>
        <u/>
        <sz val="8"/>
        <rFont val="Arial"/>
        <family val="2"/>
      </rPr>
      <t>Gasolina comum</t>
    </r>
    <r>
      <rPr>
        <sz val="8"/>
        <rFont val="Arial"/>
        <family val="2"/>
      </rPr>
      <t xml:space="preserve"> para motosserra, moto podador e roçadeiras.</t>
    </r>
  </si>
  <si>
    <r>
      <rPr>
        <u/>
        <sz val="8"/>
        <rFont val="Arial"/>
        <family val="2"/>
      </rPr>
      <t xml:space="preserve">Óleo 2 tempos 8017H ( </t>
    </r>
    <r>
      <rPr>
        <b/>
        <u/>
        <sz val="8"/>
        <rFont val="Arial"/>
        <family val="2"/>
      </rPr>
      <t>frasco 500 ml</t>
    </r>
    <r>
      <rPr>
        <u/>
        <sz val="8"/>
        <rFont val="Arial"/>
        <family val="2"/>
      </rPr>
      <t>)</t>
    </r>
    <r>
      <rPr>
        <sz val="8"/>
        <rFont val="Arial"/>
        <family val="2"/>
      </rPr>
      <t xml:space="preserve"> - Óleo lubrificante, apresentação líquido, origem mineral, viscosidade a 100º C (CST), uso motor a gasolina 2 tempos. Indicado para roçadeira, moto podador e motosserra.</t>
    </r>
  </si>
  <si>
    <r>
      <rPr>
        <b/>
        <sz val="10"/>
        <rFont val="Arial"/>
        <family val="2"/>
      </rPr>
      <t>Camisa</t>
    </r>
    <r>
      <rPr>
        <sz val="10"/>
        <rFont val="Arial"/>
        <family val="2"/>
      </rPr>
      <t>: manga curta com pesponto duplo, botão embutido, 1 bolso chapado na frente. Tecido: brim leve.</t>
    </r>
  </si>
  <si>
    <r>
      <rPr>
        <b/>
        <sz val="10"/>
        <rFont val="Arial"/>
        <family val="2"/>
      </rPr>
      <t>Calça</t>
    </r>
    <r>
      <rPr>
        <sz val="10"/>
        <rFont val="Arial"/>
        <family val="2"/>
      </rPr>
      <t>: calça com presilha e botão, 2 bolsos chapados atrás, 2 bolsos na frente. Toda com pesponto duplo. tecido: brim pesado.</t>
    </r>
  </si>
  <si>
    <r>
      <rPr>
        <b/>
        <sz val="10"/>
        <rFont val="Arial"/>
        <family val="2"/>
      </rPr>
      <t>Boné</t>
    </r>
    <r>
      <rPr>
        <sz val="10"/>
        <rFont val="Arial"/>
        <family val="2"/>
      </rPr>
      <t>: tradicional tecido: brim leve</t>
    </r>
  </si>
  <si>
    <r>
      <rPr>
        <b/>
        <sz val="10"/>
        <rFont val="Arial"/>
        <family val="2"/>
      </rPr>
      <t>Agasalho:</t>
    </r>
    <r>
      <rPr>
        <sz val="10"/>
        <rFont val="Arial"/>
        <family val="2"/>
      </rPr>
      <t xml:space="preserve"> tradicional tecido: brim leve</t>
    </r>
  </si>
  <si>
    <r>
      <t>Boné</t>
    </r>
    <r>
      <rPr>
        <sz val="10"/>
        <rFont val="Arial"/>
        <family val="2"/>
      </rPr>
      <t xml:space="preserve">: Tradicional tecido: </t>
    </r>
  </si>
  <si>
    <r>
      <rPr>
        <b/>
        <sz val="10"/>
        <rFont val="Arial"/>
        <family val="2"/>
      </rPr>
      <t>Agasalho:</t>
    </r>
    <r>
      <rPr>
        <sz val="10"/>
        <rFont val="Arial"/>
        <family val="2"/>
      </rPr>
      <t xml:space="preserve"> forrado, manga longa, zíper frontal, 2 bolsos na frente, elástico na barra e nos punhos. Tecido tactel nacional e forro em failete na cor preta.</t>
    </r>
  </si>
  <si>
    <t/>
  </si>
  <si>
    <t>Operador de Caixa - Banheiro</t>
  </si>
  <si>
    <t>Vassora PET gari 60cm</t>
  </si>
  <si>
    <t>Operador de Caixa (Diurno) de 44 horas semanais</t>
  </si>
  <si>
    <t>Contagem</t>
  </si>
  <si>
    <t>ISSQN</t>
  </si>
  <si>
    <t>TS</t>
  </si>
  <si>
    <t>TU</t>
  </si>
  <si>
    <t>RATEIO DE MATERIAIS E EQUIPAMENTOS</t>
  </si>
  <si>
    <t>Pacote</t>
  </si>
  <si>
    <t>kit</t>
  </si>
  <si>
    <t>MG000450/2023</t>
  </si>
  <si>
    <t>MG000319/2023</t>
  </si>
  <si>
    <t xml:space="preserve">CCT SINDIASSEIO </t>
  </si>
  <si>
    <t>01/01/2023 A 31/12/2023</t>
  </si>
  <si>
    <t>Operador de Caixa</t>
  </si>
  <si>
    <t xml:space="preserve"> </t>
  </si>
  <si>
    <t>Quant. Funcionários</t>
  </si>
  <si>
    <t>__1__
2700</t>
  </si>
  <si>
    <t>Serviço de Limpeza (Noturno) - jornada de trabalho 12 x 36 horas com insalubridade</t>
  </si>
  <si>
    <t>VALOR TOTAL ANUAL</t>
  </si>
  <si>
    <t>EPC'S</t>
  </si>
  <si>
    <t>UNIFORMES</t>
  </si>
  <si>
    <t>Serviço de Jardinagem e Capina – Jornada de trabalho 44 horas semanais</t>
  </si>
  <si>
    <t>Serviço de Jardinagem e Capina – Jornada de  trabalho 44 horas semanais</t>
  </si>
  <si>
    <t>Lote 6: Uberlandia</t>
  </si>
  <si>
    <t>Lote 4: Governador Valadares</t>
  </si>
  <si>
    <t>Lote 5: Juiz de Fora</t>
  </si>
  <si>
    <t>Governador Valadares</t>
  </si>
  <si>
    <t>N</t>
  </si>
  <si>
    <t>Quant. Anual</t>
  </si>
  <si>
    <t>R$ UNIT.</t>
  </si>
  <si>
    <t>Frasco</t>
  </si>
  <si>
    <t>13º (décimo terceiro) Salário e Adicional de Férias</t>
  </si>
  <si>
    <t>MÓDULO 03: PROVISÃO PARA RESCISÃO</t>
  </si>
  <si>
    <t>Provisão para Rescisão</t>
  </si>
  <si>
    <t>Aviso Prévio Indenizado</t>
  </si>
  <si>
    <t>Incidência do FGTS sobre o Aviso Prévio Indenizado</t>
  </si>
  <si>
    <t>Multa do FGTS e contribuição social sobre o Aviso Prévio Indenizado</t>
  </si>
  <si>
    <t>Aviso Prévio Trabalhado</t>
  </si>
  <si>
    <t>Incidência dos encargos do submódulo 2.2 sobre o Aviso Prévio Trabalhado</t>
  </si>
  <si>
    <t>Multa do FGTS e contribuição social sobre o Aviso Prévio Trabalhado</t>
  </si>
  <si>
    <t>MÓDULO 04: CUSTO DE REPOSIÇÃO DO PROFISSIONAL AUSENTE</t>
  </si>
  <si>
    <t>Submódulo 4.1 - Ausências Legais</t>
  </si>
  <si>
    <t>4.1</t>
  </si>
  <si>
    <t>Substituto nas Ausências Legais</t>
  </si>
  <si>
    <t>Substituto na Cobertura de Férias</t>
  </si>
  <si>
    <t>Substituto na Cobertura das Ausências Legais</t>
  </si>
  <si>
    <t>Substituto na Cobertura de Licença-Paternidade</t>
  </si>
  <si>
    <t>Substituto na Cobertura das Ausências por Acidente de Trabalho</t>
  </si>
  <si>
    <t>Substituto na Cobertura de Afastamento Maternidade</t>
  </si>
  <si>
    <t>Submódulo 4.2 - Intrajornada</t>
  </si>
  <si>
    <t>4.2</t>
  </si>
  <si>
    <t>Substituto na Intrajornada</t>
  </si>
  <si>
    <t>Substituto no Intervalo para Repouso ou Alimentação</t>
  </si>
  <si>
    <t>QUADRO RESUMO DO MÓDULO 4 - CUSTO DE REPOSIÇÃO DO PROFISSIONAL AUSENTE</t>
  </si>
  <si>
    <t>Substituto nas Ausência Legais</t>
  </si>
  <si>
    <t>MÓDULO 05: INSUMOS DIVERSOS</t>
  </si>
  <si>
    <t>Uniformes (custo mensal por empregado)</t>
  </si>
  <si>
    <t>Materiais (custo mensal por empregado)</t>
  </si>
  <si>
    <t>Equipamentos (custo mensal por empregado)</t>
  </si>
  <si>
    <t>MÓDULO 6: CUSTOS INDIRETOS, TRIBUTOS E LUCRO</t>
  </si>
  <si>
    <t>Custos Indiretos, Tributos e Lucro</t>
  </si>
  <si>
    <t>Custos indiretos</t>
  </si>
  <si>
    <t>C.1</t>
  </si>
  <si>
    <t>Tributos Federais</t>
  </si>
  <si>
    <t>PIS</t>
  </si>
  <si>
    <t>C.2</t>
  </si>
  <si>
    <t>COFINS</t>
  </si>
  <si>
    <t>C.3</t>
  </si>
  <si>
    <t>Tributos Municipais</t>
  </si>
  <si>
    <t>ISS</t>
  </si>
  <si>
    <t>QUADRO RESUMO DO CUSTO POR EMPREGADO</t>
  </si>
  <si>
    <t>Mão-de-obra vinculada  à execução contratual (valor por empregado)</t>
  </si>
  <si>
    <t>Módulo 1 - Composição da Remuneração</t>
  </si>
  <si>
    <t>Módulo 2 - Encargos e Benefícios Anuais, Mensais e Diários</t>
  </si>
  <si>
    <t>Equip.</t>
  </si>
  <si>
    <t>Litros</t>
  </si>
  <si>
    <t xml:space="preserve">Faxineiro </t>
  </si>
  <si>
    <t>Artifice</t>
  </si>
  <si>
    <t>JAQUETA a. A Jaqueta deverá possuir dispositivos de acoplagem, ou seja, a mesma deverá ser acoplada por um fleece (blusa de soft), possibilitando ao usuário 3 opções de uso do conjunto: somente a jaqueta impermeável, somente o fleece ou ambos acoplados. b. A jaqueta (externa) deverá ser impermeável e confeccionada em tecido 100% poliamida 6.6 (comprovação técnica Norma ABNT NBR 11914/13538), com 100 g/m² ±10% (o tecido,  antes de aplicado o tratamento impermeabilizante, deve ter 100 g/m² ±10%, conforme  norma ABNT NBR 10591) e o ligamento do tecido deve ser em tela (Norma ABNT NBR  12546/12996), na cor VERDE - Pantone 19-0515 tpx com impermeabilização interna e externa. A  impermeabilização interna deverá ser feita em resina de poliuretano, a qual confere  respirabilidade ao tecido.A impermeabilização externa (que serve para que o tecido não encharque) deverá ser  feita por meio de aplicação de hidrorrepelente (a comprovação da impermeabilidade –  resina interna e hidrorrepelente externo – deverá ser comprovada visualmente através  do envio de uma amostra de tecido de 50cm por 50cm). A impermeabilização das  costuras deverá ser feita por meio de fita de PVC colada termicamente em todas as  costuras e bordados, na parte interna da jaqueta. c. Deverá possuir 2 bolsos laterais com fechamento em zíper. d. Deverá ser forrada com tecido 100% poliéster macio, na cor preta. e. Deverá possuir lapela interna para evitar que a água entre quando houver chuva com  vento. E essa lapela deverá ter, na sua parte superior, uma proteção para o zíper não  incomodar o pescoço do usuário. f. Todos os zíperes deverão ser de alta qualidade, composto por cadarço 100% poliéster, dente em nylon e cursor de metal. g. Os puxadores dos zíperes deverão possuir fitas que facilitem a abertura dos mesmos  utilizando luvas. h. Deverá possuir elásticos nos punhos e capuz com regulagem em cordão. i. As costuras deverão ser reforçadas nas partes submetidas a maior esforço, devendo  ser utilizadas linhas de costura na especificação de 100% poliamida nº 90. Deverá ser  apresentada especificação técnica que comprove a utilização da linha acima exigida. j. Deverá ser disponibilizada nos seguintes tamanhos: Tamanhos: Masculino (P, M, G, GG  e XG) k. A jaqueta de fleece (interna) deverá ser confeccionada em tecido de soft de primeira  linha, sendo 100% Poliéster, gramatura de 200g/m². l. Deverá possuir bolsos laterais com fechamento em zíper m. Deverá possuir lapela interna. E essa lapela deverá ter, na sua parte superior, uma  proteção para o zíper não incomodar o pescoço do usuário. n. Ela será acoplada internamente à jaqueta impermeável por meio de seu próprio zíper  de abertura e por meio de botões de pressão nos punhos.</t>
  </si>
  <si>
    <t xml:space="preserve">Encanador </t>
  </si>
  <si>
    <t>Servente</t>
  </si>
  <si>
    <t xml:space="preserve">Técnico de Controle Meio Ambiente </t>
  </si>
  <si>
    <t>EPI ELETRICISTA DIURNO 12X36</t>
  </si>
  <si>
    <t xml:space="preserve">Botina de Segurança P/Eletricista </t>
  </si>
  <si>
    <t>Calça NR 10 reflexiva</t>
  </si>
  <si>
    <t xml:space="preserve">QUANT.ANUAL </t>
  </si>
  <si>
    <t>camisa NR 10 reflexiva</t>
  </si>
  <si>
    <t>Capacete classe B c/Carneira e jugular</t>
  </si>
  <si>
    <t xml:space="preserve">Cinto de Segurança tipo para-quedista com talabarte </t>
  </si>
  <si>
    <t xml:space="preserve">Vestimento tipo capa de chuva </t>
  </si>
  <si>
    <t xml:space="preserve">Luva de Cobertura </t>
  </si>
  <si>
    <t>Luva de Vagueta</t>
  </si>
  <si>
    <t xml:space="preserve">Luva para alta tensão </t>
  </si>
  <si>
    <t xml:space="preserve">Oculos de Segurança escuro </t>
  </si>
  <si>
    <t xml:space="preserve">Protetor articular de inserção </t>
  </si>
  <si>
    <t>Balaclava</t>
  </si>
  <si>
    <t xml:space="preserve">Protetor facial para arco elétrico </t>
  </si>
  <si>
    <t xml:space="preserve">Peça </t>
  </si>
  <si>
    <t>Cadeado plástico com haste metal 38mm para bloqueio na cor azul</t>
  </si>
  <si>
    <t xml:space="preserve">Par </t>
  </si>
  <si>
    <t xml:space="preserve">Luva baixa tensão </t>
  </si>
  <si>
    <t xml:space="preserve">Etiqueta de identificação com dizeres !"Perigo esta etiqueta e cadeado so podem removidos  pela pessoa indicada no verso" </t>
  </si>
  <si>
    <t xml:space="preserve">Garra de bloqueio universal 6 furos </t>
  </si>
  <si>
    <t>RELAÇÃO DE EPI ELETRICISTA DIURNO 12X36</t>
  </si>
  <si>
    <t>EPI ELETRICISTA NOTURNO 12X36</t>
  </si>
  <si>
    <t>Garra de bloqueio e travamento não - condutora em nylon - gancho 4mm(GP  66A )</t>
  </si>
  <si>
    <t xml:space="preserve">SUPERVISOR DE MANUTENÇÃO ELÉTRICA DE ALTA TENSÃO </t>
  </si>
  <si>
    <t>Cadeado plástico com haste metal 38mm para bloqueio cor azul</t>
  </si>
  <si>
    <t xml:space="preserve">Cadeado plástico com haste metal 38mm para bloqueio na cor vermellha </t>
  </si>
  <si>
    <t>ENCANADOR 12X36</t>
  </si>
  <si>
    <t xml:space="preserve">Bota de Borracha cano longo </t>
  </si>
  <si>
    <t xml:space="preserve">Botina de seguança com bico </t>
  </si>
  <si>
    <t xml:space="preserve">Capacete classe B </t>
  </si>
  <si>
    <t>Conjunto de chuva (calça + capa)</t>
  </si>
  <si>
    <t>Luva de latéx</t>
  </si>
  <si>
    <t>Luva de vaqueta</t>
  </si>
  <si>
    <t xml:space="preserve">Luva de PVC </t>
  </si>
  <si>
    <t>Macacão Saneamento AMC bota Brascamp</t>
  </si>
  <si>
    <t xml:space="preserve">Oculos de Segurança incolor </t>
  </si>
  <si>
    <t xml:space="preserve">Protetetor auricular conha </t>
  </si>
  <si>
    <t xml:space="preserve">Protetor auricular de inserção </t>
  </si>
  <si>
    <t>Respirador PFF2</t>
  </si>
  <si>
    <t>Respirador semi facial 1 BC C/filtro VO/GA Destra</t>
  </si>
  <si>
    <t>ENCANADOR 44 horas</t>
  </si>
  <si>
    <t>TECNICO MEIO AMBIENTE</t>
  </si>
  <si>
    <t xml:space="preserve">Bota de segurança ecosafety os 136 ab bico de aço couiro nobuck ca 87976 </t>
  </si>
  <si>
    <t xml:space="preserve">Oculos de proteção </t>
  </si>
  <si>
    <t>Luva de Latex</t>
  </si>
  <si>
    <t xml:space="preserve">Luva descartavel </t>
  </si>
  <si>
    <t>Luva vaqueta</t>
  </si>
  <si>
    <t xml:space="preserve">Perneira de segurança confeccionada em material sintético, tres talas de proteção frontal </t>
  </si>
  <si>
    <t xml:space="preserve">Máscaras PFF2 descartável </t>
  </si>
  <si>
    <t xml:space="preserve">Capuz de balaclava </t>
  </si>
  <si>
    <t>18.5 - Equipamentos de Proteção Coletiva:</t>
  </si>
  <si>
    <t>18.5.1 A Ceasaminas disponibilizará local para guarda dos EPCs da Contratatada.</t>
  </si>
  <si>
    <t>18.5.2 Os EPCs ficarão sob a gurda e a responsabilidade da Contratada através do Supervisor de Manutenção Elétrica de Alta Tensão..</t>
  </si>
  <si>
    <t xml:space="preserve">Cone de sinalização Branco, laranja 75 cm </t>
  </si>
  <si>
    <t xml:space="preserve">Fita de sinalização preta e amarela 200 metros </t>
  </si>
  <si>
    <t>Banqueta isolante 40kv</t>
  </si>
  <si>
    <t xml:space="preserve">Vara de manobra seccionvável  6 elementos </t>
  </si>
  <si>
    <t xml:space="preserve">Bolsa para vara de manoba </t>
  </si>
  <si>
    <t>Bastão de manobra com 2 elementos 15kv</t>
  </si>
  <si>
    <t>Conjunto de aterramento rápido temporário 15 kv</t>
  </si>
  <si>
    <t>Detector de Tensão 15 kv</t>
  </si>
  <si>
    <t>Escada de abrir com 2x8 degraus (2,40m)</t>
  </si>
  <si>
    <t>Megômetro digital portátil 1000 v</t>
  </si>
  <si>
    <t xml:space="preserve">CURSOS OBRIGATÓRIOS </t>
  </si>
  <si>
    <t xml:space="preserve">ELETRICISTAS E SUPERVISOR DE MANUTENÇÃO ELÉTRICA DE ALTA TENSÃO </t>
  </si>
  <si>
    <t xml:space="preserve">ITEM </t>
  </si>
  <si>
    <t xml:space="preserve">CURSO </t>
  </si>
  <si>
    <t>VALOR MÉDIO UNITÁRIO</t>
  </si>
  <si>
    <t xml:space="preserve">Quantidade Anual por empregado </t>
  </si>
  <si>
    <t xml:space="preserve">Valor Anual Empregado </t>
  </si>
  <si>
    <t xml:space="preserve">Valor Mensal Empregado </t>
  </si>
  <si>
    <t xml:space="preserve">NR 10 BÁSICO </t>
  </si>
  <si>
    <t xml:space="preserve">NR 10 AVANÇADO </t>
  </si>
  <si>
    <t>NR 35</t>
  </si>
  <si>
    <t xml:space="preserve">OPERAÇÃO DE PLATAFORMA ELEVATÓRIA </t>
  </si>
  <si>
    <t>TÉCNICO DE CONTROLE DE MEIO AMBIENTE</t>
  </si>
  <si>
    <t xml:space="preserve">Cursos </t>
  </si>
  <si>
    <t>-</t>
  </si>
  <si>
    <t xml:space="preserve">CURSOS </t>
  </si>
  <si>
    <t>CURSOS</t>
  </si>
  <si>
    <t xml:space="preserve">Eletricista c/Periculosidade Noturno </t>
  </si>
  <si>
    <t xml:space="preserve">Supervisor de Manutenção Elétrica </t>
  </si>
  <si>
    <t>1.1, 1.2 e 1.3</t>
  </si>
  <si>
    <t>Cursos</t>
  </si>
  <si>
    <t>1.4, 1.5</t>
  </si>
  <si>
    <t>Encanador c/Insalubridade Diurno</t>
  </si>
  <si>
    <t xml:space="preserve">Encanador c/Insalubridade Noturno </t>
  </si>
  <si>
    <t>Técnico de Meio Ambiente</t>
  </si>
  <si>
    <t xml:space="preserve">VALOR ANUAL EMPREGADO </t>
  </si>
  <si>
    <t xml:space="preserve">VALOR MÉDIO UNITÁRIO </t>
  </si>
  <si>
    <t xml:space="preserve">VALOR MENSAL  EMPREGADO </t>
  </si>
  <si>
    <t xml:space="preserve">Protetetor auricular concha </t>
  </si>
  <si>
    <t xml:space="preserve">Botina com biqueira de aço </t>
  </si>
  <si>
    <t xml:space="preserve">Luva de raspa </t>
  </si>
  <si>
    <t xml:space="preserve">Luva de vaqueta </t>
  </si>
  <si>
    <t>luva látex/nitrilica</t>
  </si>
  <si>
    <t>Luva de látex</t>
  </si>
  <si>
    <t xml:space="preserve">TOTAL GERAL </t>
  </si>
  <si>
    <t>30% base</t>
  </si>
  <si>
    <t>Equipamentos EPC</t>
  </si>
  <si>
    <t>ok</t>
  </si>
  <si>
    <t>1.15</t>
  </si>
  <si>
    <t>01/11/2023 a 31/10/2024</t>
  </si>
  <si>
    <t xml:space="preserve">Base para calculo dos custos indiretos e lucro </t>
  </si>
  <si>
    <t xml:space="preserve">Base para cálculos dos custos indiretos e lucro </t>
  </si>
  <si>
    <t xml:space="preserve">Base para cálculo dos custos indiretos e lucro </t>
  </si>
  <si>
    <t>BONÉ Com proteção de nuca removível para poder transformá-lo em um boné clássico. Tecido anti-UV e ripstop. Tamanho único. Deverá abranger os perímetros de cabeça de 52 a 60. Resistente à água. Com garantia. Modelagem unissex. Regulagem: com fecho de regulagem. Tecido: anti-UV e ripstop. Tamanho: único. Deverá abranger os perímetros de cabeça de 52 a 60. Resistente à água. Com garantia. Modelo: unissex. Cor: PRETA - PANTONE 19.4203.</t>
  </si>
  <si>
    <t xml:space="preserve">Servente de Obras c/ Insalubridade Diurno </t>
  </si>
  <si>
    <t>ESTIMAIVA DE HORAS EXTRAS 20</t>
  </si>
  <si>
    <t xml:space="preserve">ESTIMATIVA DE HORAS EXTRAS  </t>
  </si>
  <si>
    <t>ESTIMATIVA DE HORAS EXTRAS  20</t>
  </si>
  <si>
    <t>ESTIMATIVA DE HORAS EXTRAS 20</t>
  </si>
  <si>
    <t>ESTIMATIVA DE HORAS EXTRAS 10</t>
  </si>
  <si>
    <t xml:space="preserve">DSR Horas extras </t>
  </si>
  <si>
    <t xml:space="preserve">DSR Horas Extras </t>
  </si>
  <si>
    <t xml:space="preserve">DSR </t>
  </si>
  <si>
    <t xml:space="preserve">Encanador c/ Insalubridade Diurno </t>
  </si>
  <si>
    <t xml:space="preserve">Encanador c/ Insaluridade Diurno </t>
  </si>
  <si>
    <t>Serviços para a Unidade de Contagem – MG</t>
  </si>
  <si>
    <t>2 - Horas Extras adcional de 100%</t>
  </si>
  <si>
    <t xml:space="preserve">                                           </t>
  </si>
  <si>
    <t>SINDUSCON MG</t>
  </si>
  <si>
    <t xml:space="preserve">Adicional noturno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</si>
</sst>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4" formatCode="_-&quot;R$&quot;\ * #,##0.00_-;\-&quot;R$&quot;\ * #,##0.00_-;_-&quot;R$&quot;\ * &quot;-&quot;??_-;_-@_-"/>
    <numFmt numFmtId="43" formatCode="_-* #,##0.00_-;\-* #,##0.00_-;_-* &quot;-&quot;??_-;_-@_-"/>
    <numFmt numFmtId="164" formatCode="_-* #,##0_-;\-* #,##0_-;_-* &quot;-&quot;??_-;_-@_-"/>
    <numFmt numFmtId="165" formatCode="_(&quot;R$ &quot;* #,##0.00_);_(&quot;R$ &quot;* \(#,##0.00\);_(&quot;R$ &quot;* \-??_);_(@_)"/>
    <numFmt numFmtId="166" formatCode="_(&quot;R$ &quot;* #,##0.00_);_(&quot;R$ &quot;* \(#,##0.00\);_(&quot;R$ &quot;* &quot;-&quot;??_);_(@_)"/>
    <numFmt numFmtId="167" formatCode="0.000%"/>
    <numFmt numFmtId="168" formatCode="d/m/yyyy"/>
    <numFmt numFmtId="169" formatCode="#,##0.00\ ;\(#,##0.00\);\-#\ ;\ @\ "/>
    <numFmt numFmtId="170" formatCode="&quot;R$&quot;\ #,##0.00"/>
    <numFmt numFmtId="171" formatCode="0.0000%"/>
  </numFmts>
  <fonts count="118">
    <font>
      <sz val="11"/>
      <color theme="1"/>
      <name val="Calibri"/>
      <family val="2"/>
      <scheme val="minor"/>
    </font>
    <font>
      <sz val="11"/>
      <color indexed="8"/>
      <name val="Calibri"/>
      <family val="2"/>
    </font>
    <font>
      <b/>
      <sz val="10"/>
      <name val="Arial"/>
      <family val="2"/>
    </font>
    <font>
      <b/>
      <sz val="12"/>
      <name val="Arial"/>
      <family val="2"/>
    </font>
    <font>
      <sz val="10"/>
      <name val="Arial"/>
      <family val="2"/>
    </font>
    <font>
      <b/>
      <sz val="10"/>
      <color indexed="8"/>
      <name val="Arial"/>
      <family val="2"/>
    </font>
    <font>
      <sz val="9"/>
      <color indexed="8"/>
      <name val="Arial"/>
      <family val="2"/>
    </font>
    <font>
      <b/>
      <sz val="9"/>
      <color indexed="8"/>
      <name val="Arial"/>
      <family val="2"/>
    </font>
    <font>
      <b/>
      <sz val="9"/>
      <name val="Arial"/>
      <family val="2"/>
    </font>
    <font>
      <sz val="10"/>
      <color indexed="8"/>
      <name val="Arial"/>
      <family val="2"/>
    </font>
    <font>
      <sz val="11"/>
      <color indexed="8"/>
      <name val="Arial"/>
      <family val="2"/>
    </font>
    <font>
      <sz val="12"/>
      <name val="Arial"/>
      <family val="2"/>
    </font>
    <font>
      <b/>
      <sz val="11"/>
      <name val="Arial"/>
      <family val="2"/>
    </font>
    <font>
      <sz val="11"/>
      <name val="Arial"/>
      <family val="2"/>
    </font>
    <font>
      <sz val="9"/>
      <name val="Arial"/>
      <family val="2"/>
    </font>
    <font>
      <b/>
      <i/>
      <sz val="9"/>
      <name val="Arial"/>
      <family val="2"/>
    </font>
    <font>
      <sz val="8"/>
      <name val="Calibri"/>
      <family val="2"/>
    </font>
    <font>
      <b/>
      <sz val="11"/>
      <color indexed="8"/>
      <name val="Arial"/>
      <family val="2"/>
    </font>
    <font>
      <sz val="9"/>
      <color indexed="8"/>
      <name val="Arial"/>
      <family val="2"/>
    </font>
    <font>
      <b/>
      <sz val="9"/>
      <color indexed="8"/>
      <name val="Arial"/>
      <family val="2"/>
    </font>
    <font>
      <sz val="18"/>
      <color indexed="8"/>
      <name val="Arial"/>
      <family val="2"/>
    </font>
    <font>
      <b/>
      <sz val="8"/>
      <name val="Arial"/>
      <family val="2"/>
    </font>
    <font>
      <sz val="12"/>
      <color indexed="8"/>
      <name val="Times New Roman"/>
      <family val="2"/>
      <charset val="1"/>
    </font>
    <font>
      <sz val="11"/>
      <color indexed="8"/>
      <name val="Arial1"/>
    </font>
    <font>
      <b/>
      <sz val="10"/>
      <name val="Arial"/>
      <family val="2"/>
      <charset val="1"/>
    </font>
    <font>
      <sz val="11"/>
      <color indexed="8"/>
      <name val="Calibri"/>
      <family val="2"/>
    </font>
    <font>
      <b/>
      <sz val="9"/>
      <name val="Times New Roman"/>
      <family val="1"/>
      <charset val="1"/>
    </font>
    <font>
      <b/>
      <sz val="20"/>
      <color indexed="8"/>
      <name val="Arial"/>
      <family val="2"/>
      <charset val="1"/>
    </font>
    <font>
      <b/>
      <sz val="12"/>
      <name val="Arial"/>
      <family val="2"/>
      <charset val="1"/>
    </font>
    <font>
      <sz val="12"/>
      <color indexed="8"/>
      <name val="Arial"/>
      <family val="2"/>
      <charset val="1"/>
    </font>
    <font>
      <sz val="12"/>
      <name val="Arial"/>
      <family val="2"/>
      <charset val="1"/>
    </font>
    <font>
      <b/>
      <sz val="12"/>
      <color indexed="8"/>
      <name val="Arial"/>
      <family val="2"/>
      <charset val="1"/>
    </font>
    <font>
      <b/>
      <sz val="12"/>
      <color indexed="10"/>
      <name val="Arial"/>
      <family val="2"/>
      <charset val="1"/>
    </font>
    <font>
      <sz val="12"/>
      <color indexed="10"/>
      <name val="Arial"/>
      <family val="2"/>
      <charset val="1"/>
    </font>
    <font>
      <b/>
      <sz val="14"/>
      <name val="Arial"/>
      <family val="2"/>
      <charset val="1"/>
    </font>
    <font>
      <sz val="12"/>
      <color indexed="8"/>
      <name val="Arial"/>
      <family val="2"/>
    </font>
    <font>
      <b/>
      <sz val="12"/>
      <color indexed="8"/>
      <name val="Arial"/>
      <family val="2"/>
    </font>
    <font>
      <b/>
      <sz val="16"/>
      <color indexed="8"/>
      <name val="Calibri"/>
      <family val="2"/>
      <charset val="1"/>
    </font>
    <font>
      <b/>
      <sz val="11"/>
      <color indexed="8"/>
      <name val="Calibri"/>
      <family val="2"/>
      <charset val="1"/>
    </font>
    <font>
      <sz val="11.5"/>
      <name val="Arial"/>
      <family val="2"/>
      <charset val="1"/>
    </font>
    <font>
      <sz val="10"/>
      <name val="Arial"/>
      <family val="2"/>
      <charset val="1"/>
    </font>
    <font>
      <b/>
      <u/>
      <sz val="9"/>
      <color indexed="8"/>
      <name val="Arial"/>
      <family val="2"/>
    </font>
    <font>
      <sz val="8"/>
      <color indexed="8"/>
      <name val="Arial"/>
      <family val="2"/>
    </font>
    <font>
      <b/>
      <sz val="11"/>
      <color indexed="8"/>
      <name val="Calibri"/>
      <family val="2"/>
    </font>
    <font>
      <b/>
      <sz val="10"/>
      <color indexed="8"/>
      <name val="Calibri"/>
      <family val="2"/>
    </font>
    <font>
      <b/>
      <u/>
      <sz val="11"/>
      <color indexed="8"/>
      <name val="Arial"/>
      <family val="2"/>
    </font>
    <font>
      <sz val="9"/>
      <color indexed="81"/>
      <name val="Tahoma"/>
      <family val="2"/>
    </font>
    <font>
      <b/>
      <sz val="9"/>
      <color indexed="81"/>
      <name val="Tahoma"/>
      <family val="2"/>
    </font>
    <font>
      <b/>
      <sz val="8"/>
      <color indexed="8"/>
      <name val="Arial"/>
      <family val="2"/>
    </font>
    <font>
      <b/>
      <u/>
      <sz val="12"/>
      <color indexed="8"/>
      <name val="Arial"/>
      <family val="2"/>
    </font>
    <font>
      <sz val="12"/>
      <color indexed="8"/>
      <name val="Times New Roman"/>
      <family val="1"/>
    </font>
    <font>
      <b/>
      <sz val="9"/>
      <color indexed="8"/>
      <name val="Arial"/>
      <family val="2"/>
    </font>
    <font>
      <sz val="10"/>
      <color indexed="8"/>
      <name val="Arial"/>
      <family val="2"/>
    </font>
    <font>
      <b/>
      <sz val="10"/>
      <color indexed="8"/>
      <name val="Arial"/>
      <family val="2"/>
    </font>
    <font>
      <sz val="9"/>
      <color indexed="8"/>
      <name val="Arial"/>
      <family val="2"/>
    </font>
    <font>
      <b/>
      <sz val="8"/>
      <color indexed="8"/>
      <name val="Arial"/>
      <family val="2"/>
    </font>
    <font>
      <b/>
      <sz val="18"/>
      <name val="Arial"/>
      <family val="2"/>
    </font>
    <font>
      <sz val="11"/>
      <color indexed="8"/>
      <name val="Arial"/>
      <family val="2"/>
    </font>
    <font>
      <b/>
      <sz val="11"/>
      <color indexed="8"/>
      <name val="Arial"/>
      <family val="2"/>
    </font>
    <font>
      <sz val="14"/>
      <color indexed="8"/>
      <name val="Arial"/>
      <family val="2"/>
    </font>
    <font>
      <b/>
      <sz val="14"/>
      <color indexed="8"/>
      <name val="Arial"/>
      <family val="2"/>
    </font>
    <font>
      <b/>
      <u/>
      <sz val="14"/>
      <color indexed="8"/>
      <name val="Arial"/>
      <family val="2"/>
    </font>
    <font>
      <b/>
      <sz val="10"/>
      <color indexed="8"/>
      <name val="Tahoma"/>
      <family val="2"/>
    </font>
    <font>
      <sz val="10"/>
      <color indexed="8"/>
      <name val="Tahoma"/>
      <family val="2"/>
    </font>
    <font>
      <b/>
      <sz val="14"/>
      <color indexed="8"/>
      <name val="Tahoma"/>
      <family val="2"/>
    </font>
    <font>
      <b/>
      <sz val="12"/>
      <color indexed="8"/>
      <name val="Calibri"/>
      <family val="2"/>
    </font>
    <font>
      <b/>
      <sz val="12"/>
      <color indexed="8"/>
      <name val="Times New Roman"/>
      <family val="1"/>
    </font>
    <font>
      <b/>
      <sz val="20"/>
      <color indexed="8"/>
      <name val="Calibri"/>
      <family val="2"/>
    </font>
    <font>
      <sz val="10"/>
      <color indexed="8"/>
      <name val="Times New Roman"/>
      <family val="1"/>
    </font>
    <font>
      <b/>
      <sz val="10"/>
      <color indexed="8"/>
      <name val="Times New Roman"/>
      <family val="1"/>
    </font>
    <font>
      <b/>
      <i/>
      <u/>
      <sz val="11"/>
      <color indexed="8"/>
      <name val="Calibri"/>
      <family val="2"/>
    </font>
    <font>
      <b/>
      <u/>
      <sz val="11"/>
      <color indexed="8"/>
      <name val="Calibri"/>
      <family val="2"/>
    </font>
    <font>
      <sz val="10"/>
      <name val="MS Sans Serif"/>
    </font>
    <font>
      <sz val="10"/>
      <name val="MS Sans Serif"/>
      <family val="2"/>
    </font>
    <font>
      <b/>
      <sz val="10"/>
      <name val="MS Sans Serif"/>
      <family val="2"/>
    </font>
    <font>
      <b/>
      <u/>
      <sz val="22"/>
      <color indexed="8"/>
      <name val="Calibri"/>
      <family val="2"/>
    </font>
    <font>
      <b/>
      <u/>
      <sz val="20"/>
      <color indexed="8"/>
      <name val="Calibri"/>
      <family val="2"/>
    </font>
    <font>
      <sz val="11"/>
      <color indexed="8"/>
      <name val="Arial"/>
      <family val="2"/>
      <charset val="1"/>
    </font>
    <font>
      <b/>
      <sz val="11"/>
      <name val="Times New Roman"/>
      <family val="1"/>
      <charset val="1"/>
    </font>
    <font>
      <sz val="11"/>
      <name val="Times New Roman"/>
      <family val="1"/>
      <charset val="1"/>
    </font>
    <font>
      <b/>
      <sz val="11"/>
      <name val="Arial"/>
      <family val="2"/>
      <charset val="1"/>
    </font>
    <font>
      <sz val="11"/>
      <color indexed="8"/>
      <name val="Times New Roman"/>
      <family val="1"/>
      <charset val="1"/>
    </font>
    <font>
      <sz val="11"/>
      <name val="Arial"/>
      <family val="2"/>
      <charset val="1"/>
    </font>
    <font>
      <sz val="11"/>
      <color indexed="10"/>
      <name val="Arial"/>
      <family val="2"/>
      <charset val="1"/>
    </font>
    <font>
      <sz val="11"/>
      <color indexed="8"/>
      <name val="Times New Roman"/>
      <family val="1"/>
    </font>
    <font>
      <b/>
      <sz val="11"/>
      <name val="Calibri"/>
      <family val="2"/>
      <charset val="1"/>
    </font>
    <font>
      <sz val="11"/>
      <name val="Calibri"/>
      <family val="2"/>
    </font>
    <font>
      <sz val="9"/>
      <color indexed="81"/>
      <name val="Segoe UI"/>
      <family val="2"/>
    </font>
    <font>
      <b/>
      <sz val="9"/>
      <color indexed="81"/>
      <name val="Segoe UI"/>
      <family val="2"/>
    </font>
    <font>
      <sz val="8"/>
      <name val="Arial"/>
      <family val="2"/>
    </font>
    <font>
      <u/>
      <sz val="8"/>
      <name val="Arial"/>
      <family val="2"/>
    </font>
    <font>
      <b/>
      <u/>
      <sz val="8"/>
      <name val="Arial"/>
      <family val="2"/>
    </font>
    <font>
      <b/>
      <i/>
      <u/>
      <sz val="8"/>
      <name val="Arial"/>
      <family val="2"/>
    </font>
    <font>
      <sz val="8"/>
      <color indexed="8"/>
      <name val="Arial"/>
      <family val="2"/>
    </font>
    <font>
      <sz val="8"/>
      <name val="Arial"/>
      <family val="2"/>
    </font>
    <font>
      <b/>
      <sz val="11"/>
      <color indexed="8"/>
      <name val="Calibri"/>
      <family val="2"/>
    </font>
    <font>
      <b/>
      <sz val="12"/>
      <color indexed="8"/>
      <name val="Segoe UI Semilight"/>
      <family val="2"/>
    </font>
    <font>
      <sz val="12"/>
      <color indexed="8"/>
      <name val="Segoe UI Semilight"/>
      <family val="2"/>
    </font>
    <font>
      <sz val="12"/>
      <name val="MS Sans Serif"/>
    </font>
    <font>
      <b/>
      <sz val="12"/>
      <name val="MS Sans Serif"/>
    </font>
    <font>
      <sz val="10"/>
      <color indexed="8"/>
      <name val="Times New Roman"/>
      <family val="1"/>
    </font>
    <font>
      <sz val="11"/>
      <name val="Calibri"/>
      <family val="2"/>
    </font>
    <font>
      <sz val="12"/>
      <name val="Times New Roman"/>
      <family val="1"/>
    </font>
    <font>
      <sz val="11"/>
      <name val="Times New Roman"/>
      <family val="1"/>
    </font>
    <font>
      <sz val="8"/>
      <color indexed="8"/>
      <name val="Times New Roman"/>
      <family val="1"/>
    </font>
    <font>
      <sz val="11"/>
      <color indexed="8"/>
      <name val="Times New Roman"/>
      <family val="1"/>
    </font>
    <font>
      <sz val="10"/>
      <color indexed="8"/>
      <name val="Arial"/>
      <family val="2"/>
    </font>
    <font>
      <sz val="12"/>
      <color indexed="8"/>
      <name val="Calibri"/>
      <family val="2"/>
    </font>
    <font>
      <sz val="12"/>
      <name val="Calibri"/>
      <family val="2"/>
    </font>
    <font>
      <b/>
      <sz val="22"/>
      <color indexed="8"/>
      <name val="Calibri"/>
      <family val="2"/>
    </font>
    <font>
      <b/>
      <sz val="22"/>
      <color indexed="8"/>
      <name val="Arial"/>
      <family val="2"/>
    </font>
    <font>
      <b/>
      <sz val="11"/>
      <name val="Times New Roman"/>
      <family val="1"/>
    </font>
    <font>
      <sz val="12"/>
      <color indexed="8"/>
      <name val="Arial"/>
      <family val="2"/>
    </font>
    <font>
      <b/>
      <sz val="12"/>
      <color indexed="8"/>
      <name val="Arial"/>
      <family val="2"/>
    </font>
    <font>
      <sz val="9"/>
      <color indexed="8"/>
      <name val="Times New Roman"/>
      <family val="1"/>
    </font>
    <font>
      <sz val="12"/>
      <color rgb="FF000000"/>
      <name val="Times New Roman"/>
      <family val="2"/>
      <charset val="1"/>
    </font>
    <font>
      <sz val="10"/>
      <color rgb="FF000000"/>
      <name val="Times New Roman"/>
      <family val="1"/>
    </font>
    <font>
      <sz val="10"/>
      <color rgb="FF000000"/>
      <name val="Arial"/>
      <family val="2"/>
      <charset val="1"/>
    </font>
  </fonts>
  <fills count="22">
    <fill>
      <patternFill patternType="none"/>
    </fill>
    <fill>
      <patternFill patternType="gray125"/>
    </fill>
    <fill>
      <patternFill patternType="solid">
        <fgColor indexed="42"/>
        <bgColor indexed="64"/>
      </patternFill>
    </fill>
    <fill>
      <patternFill patternType="solid">
        <fgColor indexed="50"/>
        <bgColor indexed="64"/>
      </patternFill>
    </fill>
    <fill>
      <patternFill patternType="solid">
        <fgColor indexed="42"/>
        <bgColor indexed="22"/>
      </patternFill>
    </fill>
    <fill>
      <patternFill patternType="solid">
        <fgColor indexed="57"/>
        <bgColor indexed="22"/>
      </patternFill>
    </fill>
    <fill>
      <patternFill patternType="solid">
        <fgColor indexed="57"/>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51"/>
        <bgColor indexed="64"/>
      </patternFill>
    </fill>
    <fill>
      <patternFill patternType="solid">
        <fgColor indexed="23"/>
        <bgColor indexed="64"/>
      </patternFill>
    </fill>
    <fill>
      <patternFill patternType="solid">
        <fgColor indexed="9"/>
        <bgColor indexed="64"/>
      </patternFill>
    </fill>
    <fill>
      <patternFill patternType="solid">
        <fgColor indexed="13"/>
        <bgColor indexed="64"/>
      </patternFill>
    </fill>
    <fill>
      <patternFill patternType="solid">
        <fgColor indexed="53"/>
        <bgColor indexed="64"/>
      </patternFill>
    </fill>
    <fill>
      <patternFill patternType="solid">
        <fgColor indexed="17"/>
        <bgColor indexed="64"/>
      </patternFill>
    </fill>
    <fill>
      <patternFill patternType="solid">
        <fgColor indexed="57"/>
        <bgColor indexed="31"/>
      </patternFill>
    </fill>
    <fill>
      <patternFill patternType="solid">
        <fgColor indexed="42"/>
        <bgColor indexed="27"/>
      </patternFill>
    </fill>
    <fill>
      <patternFill patternType="solid">
        <fgColor indexed="57"/>
        <bgColor indexed="57"/>
      </patternFill>
    </fill>
    <fill>
      <patternFill patternType="solid">
        <fgColor indexed="42"/>
        <bgColor indexed="57"/>
      </patternFill>
    </fill>
    <fill>
      <patternFill patternType="solid">
        <fgColor indexed="55"/>
        <bgColor indexed="64"/>
      </patternFill>
    </fill>
    <fill>
      <patternFill patternType="solid">
        <fgColor indexed="9"/>
        <bgColor indexed="26"/>
      </patternFill>
    </fill>
  </fills>
  <borders count="184">
    <border>
      <left/>
      <right/>
      <top/>
      <bottom/>
      <diagonal/>
    </border>
    <border>
      <left style="thin">
        <color indexed="8"/>
      </left>
      <right/>
      <top/>
      <bottom/>
      <diagonal/>
    </border>
    <border>
      <left style="medium">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8"/>
      </left>
      <right style="thin">
        <color indexed="8"/>
      </right>
      <top style="thin">
        <color indexed="8"/>
      </top>
      <bottom/>
      <diagonal/>
    </border>
    <border>
      <left style="thin">
        <color indexed="8"/>
      </left>
      <right style="thin">
        <color indexed="8"/>
      </right>
      <top style="thin">
        <color indexed="8"/>
      </top>
      <bottom/>
      <diagonal/>
    </border>
    <border>
      <left style="medium">
        <color indexed="8"/>
      </left>
      <right style="thin">
        <color indexed="8"/>
      </right>
      <top/>
      <bottom style="thin">
        <color indexed="8"/>
      </bottom>
      <diagonal/>
    </border>
    <border>
      <left style="thin">
        <color indexed="8"/>
      </left>
      <right style="thin">
        <color indexed="8"/>
      </right>
      <top/>
      <bottom style="thin">
        <color indexed="8"/>
      </bottom>
      <diagonal/>
    </border>
    <border>
      <left style="medium">
        <color indexed="8"/>
      </left>
      <right style="thin">
        <color indexed="8"/>
      </right>
      <top style="thin">
        <color indexed="8"/>
      </top>
      <bottom style="thin">
        <color indexed="64"/>
      </bottom>
      <diagonal/>
    </border>
    <border>
      <left style="thin">
        <color indexed="8"/>
      </left>
      <right style="thin">
        <color indexed="8"/>
      </right>
      <top style="thin">
        <color indexed="8"/>
      </top>
      <bottom style="thin">
        <color indexed="64"/>
      </bottom>
      <diagonal/>
    </border>
    <border>
      <left style="thin">
        <color indexed="8"/>
      </left>
      <right style="thin">
        <color indexed="8"/>
      </right>
      <top/>
      <bottom style="medium">
        <color indexed="64"/>
      </bottom>
      <diagonal/>
    </border>
    <border>
      <left style="medium">
        <color indexed="64"/>
      </left>
      <right style="thin">
        <color indexed="8"/>
      </right>
      <top style="thin">
        <color indexed="8"/>
      </top>
      <bottom style="thin">
        <color indexed="8"/>
      </bottom>
      <diagonal/>
    </border>
    <border>
      <left/>
      <right style="medium">
        <color indexed="64"/>
      </right>
      <top/>
      <bottom/>
      <diagonal/>
    </border>
    <border>
      <left style="medium">
        <color indexed="64"/>
      </left>
      <right/>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8"/>
      </left>
      <right style="thin">
        <color indexed="8"/>
      </right>
      <top style="medium">
        <color indexed="64"/>
      </top>
      <bottom style="thin">
        <color indexed="8"/>
      </bottom>
      <diagonal/>
    </border>
    <border>
      <left style="medium">
        <color indexed="64"/>
      </left>
      <right style="thin">
        <color indexed="8"/>
      </right>
      <top/>
      <bottom style="medium">
        <color indexed="64"/>
      </bottom>
      <diagonal/>
    </border>
    <border>
      <left style="thin">
        <color indexed="8"/>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8"/>
      </top>
      <bottom style="thin">
        <color indexed="8"/>
      </bottom>
      <diagonal/>
    </border>
    <border>
      <left/>
      <right/>
      <top style="thin">
        <color indexed="8"/>
      </top>
      <bottom style="medium">
        <color indexed="64"/>
      </bottom>
      <diagonal/>
    </border>
    <border>
      <left/>
      <right/>
      <top style="thin">
        <color indexed="8"/>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8"/>
      </right>
      <top style="thin">
        <color indexed="8"/>
      </top>
      <bottom style="thin">
        <color indexed="8"/>
      </bottom>
      <diagonal/>
    </border>
    <border>
      <left style="thin">
        <color indexed="8"/>
      </left>
      <right style="medium">
        <color indexed="64"/>
      </right>
      <top style="thin">
        <color indexed="8"/>
      </top>
      <bottom style="thin">
        <color indexed="8"/>
      </bottom>
      <diagonal/>
    </border>
    <border>
      <left style="medium">
        <color indexed="64"/>
      </left>
      <right/>
      <top style="medium">
        <color indexed="64"/>
      </top>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medium">
        <color indexed="64"/>
      </top>
      <bottom style="medium">
        <color indexed="64"/>
      </bottom>
      <diagonal/>
    </border>
    <border>
      <left style="thin">
        <color indexed="8"/>
      </left>
      <right style="medium">
        <color indexed="8"/>
      </right>
      <top/>
      <bottom style="thin">
        <color indexed="8"/>
      </bottom>
      <diagonal/>
    </border>
    <border>
      <left/>
      <right style="medium">
        <color indexed="8"/>
      </right>
      <top/>
      <bottom style="medium">
        <color indexed="8"/>
      </bottom>
      <diagonal/>
    </border>
    <border>
      <left/>
      <right style="medium">
        <color indexed="64"/>
      </right>
      <top/>
      <bottom style="medium">
        <color indexed="8"/>
      </bottom>
      <diagonal/>
    </border>
    <border>
      <left style="thin">
        <color indexed="64"/>
      </left>
      <right style="thin">
        <color indexed="64"/>
      </right>
      <top/>
      <bottom/>
      <diagonal/>
    </border>
    <border>
      <left/>
      <right style="medium">
        <color indexed="8"/>
      </right>
      <top style="medium">
        <color indexed="64"/>
      </top>
      <bottom style="medium">
        <color indexed="8"/>
      </bottom>
      <diagonal/>
    </border>
    <border>
      <left/>
      <right style="medium">
        <color indexed="64"/>
      </right>
      <top style="medium">
        <color indexed="64"/>
      </top>
      <bottom style="medium">
        <color indexed="8"/>
      </bottom>
      <diagonal/>
    </border>
    <border>
      <left/>
      <right style="thin">
        <color indexed="64"/>
      </right>
      <top style="medium">
        <color indexed="64"/>
      </top>
      <bottom style="medium">
        <color indexed="64"/>
      </bottom>
      <diagonal/>
    </border>
    <border>
      <left/>
      <right style="medium">
        <color indexed="8"/>
      </right>
      <top/>
      <bottom/>
      <diagonal/>
    </border>
    <border>
      <left/>
      <right style="thin">
        <color indexed="64"/>
      </right>
      <top/>
      <bottom style="thin">
        <color indexed="64"/>
      </bottom>
      <diagonal/>
    </border>
    <border>
      <left style="thin">
        <color indexed="8"/>
      </left>
      <right/>
      <top style="thin">
        <color indexed="8"/>
      </top>
      <bottom/>
      <diagonal/>
    </border>
    <border>
      <left/>
      <right style="thin">
        <color indexed="8"/>
      </right>
      <top style="thin">
        <color indexed="8"/>
      </top>
      <bottom/>
      <diagonal/>
    </border>
    <border>
      <left style="thin">
        <color indexed="8"/>
      </left>
      <right/>
      <top/>
      <bottom style="thin">
        <color indexed="8"/>
      </bottom>
      <diagonal/>
    </border>
    <border>
      <left/>
      <right style="thin">
        <color indexed="8"/>
      </right>
      <top/>
      <bottom style="thin">
        <color indexed="8"/>
      </bottom>
      <diagonal/>
    </border>
    <border>
      <left style="thin">
        <color indexed="8"/>
      </left>
      <right/>
      <top style="thin">
        <color indexed="8"/>
      </top>
      <bottom style="thin">
        <color indexed="8"/>
      </bottom>
      <diagonal/>
    </border>
    <border>
      <left/>
      <right style="thin">
        <color indexed="8"/>
      </right>
      <top/>
      <bottom/>
      <diagonal/>
    </border>
    <border>
      <left style="thin">
        <color indexed="64"/>
      </left>
      <right style="medium">
        <color indexed="64"/>
      </right>
      <top style="medium">
        <color indexed="64"/>
      </top>
      <bottom/>
      <diagonal/>
    </border>
    <border>
      <left/>
      <right style="medium">
        <color indexed="8"/>
      </right>
      <top style="thin">
        <color indexed="8"/>
      </top>
      <bottom style="thin">
        <color indexed="8"/>
      </bottom>
      <diagonal/>
    </border>
    <border>
      <left style="medium">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style="thin">
        <color indexed="64"/>
      </right>
      <top/>
      <bottom/>
      <diagonal/>
    </border>
    <border>
      <left/>
      <right/>
      <top style="thin">
        <color indexed="64"/>
      </top>
      <bottom style="thin">
        <color indexed="64"/>
      </bottom>
      <diagonal/>
    </border>
    <border>
      <left style="thin">
        <color indexed="64"/>
      </left>
      <right/>
      <top/>
      <bottom style="thin">
        <color indexed="64"/>
      </bottom>
      <diagonal/>
    </border>
    <border>
      <left/>
      <right/>
      <top style="thin">
        <color indexed="64"/>
      </top>
      <bottom/>
      <diagonal/>
    </border>
    <border>
      <left/>
      <right/>
      <top/>
      <bottom style="medium">
        <color indexed="8"/>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top/>
      <bottom style="thin">
        <color indexed="64"/>
      </bottom>
      <diagonal/>
    </border>
    <border>
      <left style="medium">
        <color indexed="64"/>
      </left>
      <right style="thin">
        <color indexed="8"/>
      </right>
      <top/>
      <bottom style="thin">
        <color indexed="8"/>
      </bottom>
      <diagonal/>
    </border>
    <border>
      <left style="medium">
        <color indexed="64"/>
      </left>
      <right style="thin">
        <color indexed="8"/>
      </right>
      <top style="thin">
        <color indexed="8"/>
      </top>
      <bottom style="thin">
        <color indexed="64"/>
      </bottom>
      <diagonal/>
    </border>
    <border>
      <left style="medium">
        <color indexed="64"/>
      </left>
      <right style="thin">
        <color indexed="8"/>
      </right>
      <top style="thin">
        <color indexed="8"/>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8"/>
      </right>
      <top style="medium">
        <color indexed="64"/>
      </top>
      <bottom style="thin">
        <color indexed="8"/>
      </bottom>
      <diagonal/>
    </border>
    <border>
      <left style="thin">
        <color indexed="8"/>
      </left>
      <right/>
      <top style="medium">
        <color indexed="64"/>
      </top>
      <bottom/>
      <diagonal/>
    </border>
    <border>
      <left/>
      <right style="thin">
        <color indexed="8"/>
      </right>
      <top style="medium">
        <color indexed="64"/>
      </top>
      <bottom/>
      <diagonal/>
    </border>
    <border>
      <left/>
      <right/>
      <top/>
      <bottom style="thin">
        <color indexed="8"/>
      </bottom>
      <diagonal/>
    </border>
    <border>
      <left style="thin">
        <color indexed="8"/>
      </left>
      <right style="medium">
        <color indexed="64"/>
      </right>
      <top style="medium">
        <color indexed="64"/>
      </top>
      <bottom style="thin">
        <color indexed="8"/>
      </bottom>
      <diagonal/>
    </border>
    <border>
      <left style="medium">
        <color indexed="8"/>
      </left>
      <right style="thin">
        <color indexed="8"/>
      </right>
      <top style="medium">
        <color indexed="8"/>
      </top>
      <bottom style="medium">
        <color indexed="8"/>
      </bottom>
      <diagonal/>
    </border>
    <border>
      <left style="medium">
        <color indexed="8"/>
      </left>
      <right/>
      <top style="medium">
        <color indexed="8"/>
      </top>
      <bottom style="medium">
        <color indexed="8"/>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style="medium">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8"/>
      </left>
      <right style="thin">
        <color indexed="8"/>
      </right>
      <top style="thin">
        <color indexed="8"/>
      </top>
      <bottom style="medium">
        <color indexed="64"/>
      </bottom>
      <diagonal/>
    </border>
    <border>
      <left style="thin">
        <color indexed="8"/>
      </left>
      <right style="medium">
        <color indexed="64"/>
      </right>
      <top style="thin">
        <color indexed="8"/>
      </top>
      <bottom style="medium">
        <color indexed="64"/>
      </bottom>
      <diagonal/>
    </border>
    <border>
      <left style="medium">
        <color indexed="64"/>
      </left>
      <right style="thin">
        <color indexed="8"/>
      </right>
      <top style="thin">
        <color indexed="8"/>
      </top>
      <bottom style="medium">
        <color indexed="64"/>
      </bottom>
      <diagonal/>
    </border>
    <border>
      <left style="medium">
        <color indexed="8"/>
      </left>
      <right/>
      <top style="thin">
        <color indexed="8"/>
      </top>
      <bottom style="thin">
        <color indexed="8"/>
      </bottom>
      <diagonal/>
    </border>
    <border>
      <left/>
      <right/>
      <top style="thin">
        <color indexed="8"/>
      </top>
      <bottom/>
      <diagonal/>
    </border>
    <border>
      <left style="medium">
        <color indexed="64"/>
      </left>
      <right style="thin">
        <color indexed="8"/>
      </right>
      <top style="medium">
        <color indexed="64"/>
      </top>
      <bottom style="thin">
        <color indexed="8"/>
      </bottom>
      <diagonal/>
    </border>
    <border>
      <left style="thin">
        <color indexed="8"/>
      </left>
      <right/>
      <top style="thin">
        <color indexed="8"/>
      </top>
      <bottom style="medium">
        <color indexed="8"/>
      </bottom>
      <diagonal/>
    </border>
    <border>
      <left/>
      <right style="thin">
        <color indexed="8"/>
      </right>
      <top style="thin">
        <color indexed="8"/>
      </top>
      <bottom style="medium">
        <color indexed="8"/>
      </bottom>
      <diagonal/>
    </border>
    <border>
      <left style="medium">
        <color indexed="8"/>
      </left>
      <right style="thin">
        <color indexed="8"/>
      </right>
      <top/>
      <bottom/>
      <diagonal/>
    </border>
    <border>
      <left style="thin">
        <color indexed="8"/>
      </left>
      <right style="thin">
        <color indexed="8"/>
      </right>
      <top/>
      <bottom/>
      <diagonal/>
    </border>
    <border>
      <left style="thin">
        <color indexed="8"/>
      </left>
      <right style="medium">
        <color indexed="8"/>
      </right>
      <top/>
      <bottom/>
      <diagonal/>
    </border>
    <border>
      <left style="medium">
        <color indexed="8"/>
      </left>
      <right/>
      <top style="thin">
        <color indexed="8"/>
      </top>
      <bottom style="medium">
        <color indexed="8"/>
      </bottom>
      <diagonal/>
    </border>
    <border>
      <left/>
      <right/>
      <top style="thin">
        <color indexed="8"/>
      </top>
      <bottom style="medium">
        <color indexed="8"/>
      </bottom>
      <diagonal/>
    </border>
    <border>
      <left/>
      <right style="medium">
        <color indexed="8"/>
      </right>
      <top style="thin">
        <color indexed="8"/>
      </top>
      <bottom style="medium">
        <color indexed="8"/>
      </bottom>
      <diagonal/>
    </border>
    <border>
      <left style="thin">
        <color indexed="8"/>
      </left>
      <right style="medium">
        <color indexed="8"/>
      </right>
      <top style="thin">
        <color indexed="8"/>
      </top>
      <bottom style="thin">
        <color indexed="8"/>
      </bottom>
      <diagonal/>
    </border>
    <border>
      <left style="medium">
        <color indexed="8"/>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style="thin">
        <color indexed="8"/>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style="medium">
        <color indexed="8"/>
      </left>
      <right style="thin">
        <color indexed="8"/>
      </right>
      <top style="thin">
        <color indexed="8"/>
      </top>
      <bottom style="medium">
        <color indexed="8"/>
      </bottom>
      <diagonal/>
    </border>
    <border>
      <left style="medium">
        <color indexed="64"/>
      </left>
      <right style="thin">
        <color indexed="8"/>
      </right>
      <top style="medium">
        <color indexed="64"/>
      </top>
      <bottom style="thin">
        <color indexed="64"/>
      </bottom>
      <diagonal/>
    </border>
    <border>
      <left style="thin">
        <color indexed="8"/>
      </left>
      <right style="thin">
        <color indexed="8"/>
      </right>
      <top style="medium">
        <color indexed="64"/>
      </top>
      <bottom style="thin">
        <color indexed="64"/>
      </bottom>
      <diagonal/>
    </border>
    <border>
      <left style="thin">
        <color indexed="8"/>
      </left>
      <right style="medium">
        <color indexed="64"/>
      </right>
      <top style="medium">
        <color indexed="64"/>
      </top>
      <bottom style="thin">
        <color indexed="64"/>
      </bottom>
      <diagonal/>
    </border>
    <border>
      <left style="thin">
        <color indexed="8"/>
      </left>
      <right/>
      <top style="thin">
        <color indexed="8"/>
      </top>
      <bottom style="thin">
        <color indexed="64"/>
      </bottom>
      <diagonal/>
    </border>
    <border>
      <left/>
      <right style="thin">
        <color indexed="8"/>
      </right>
      <top style="thin">
        <color indexed="8"/>
      </top>
      <bottom style="thin">
        <color indexed="64"/>
      </bottom>
      <diagonal/>
    </border>
    <border>
      <left style="medium">
        <color indexed="64"/>
      </left>
      <right style="thin">
        <color indexed="8"/>
      </right>
      <top style="medium">
        <color indexed="64"/>
      </top>
      <bottom style="medium">
        <color indexed="64"/>
      </bottom>
      <diagonal/>
    </border>
    <border>
      <left style="thin">
        <color indexed="8"/>
      </left>
      <right style="thin">
        <color indexed="8"/>
      </right>
      <top style="medium">
        <color indexed="64"/>
      </top>
      <bottom style="medium">
        <color indexed="64"/>
      </bottom>
      <diagonal/>
    </border>
    <border>
      <left style="thin">
        <color indexed="8"/>
      </left>
      <right style="medium">
        <color indexed="64"/>
      </right>
      <top style="medium">
        <color indexed="64"/>
      </top>
      <bottom style="medium">
        <color indexed="64"/>
      </bottom>
      <diagonal/>
    </border>
    <border>
      <left/>
      <right style="medium">
        <color indexed="8"/>
      </right>
      <top style="thin">
        <color indexed="8"/>
      </top>
      <bottom style="thin">
        <color indexed="64"/>
      </bottom>
      <diagonal/>
    </border>
    <border>
      <left style="thin">
        <color indexed="8"/>
      </left>
      <right/>
      <top style="thin">
        <color indexed="64"/>
      </top>
      <bottom style="thin">
        <color indexed="64"/>
      </bottom>
      <diagonal/>
    </border>
    <border>
      <left/>
      <right style="thin">
        <color indexed="8"/>
      </right>
      <top style="thin">
        <color indexed="64"/>
      </top>
      <bottom style="thin">
        <color indexed="64"/>
      </bottom>
      <diagonal/>
    </border>
    <border>
      <left/>
      <right style="thin">
        <color indexed="8"/>
      </right>
      <top/>
      <bottom style="medium">
        <color indexed="64"/>
      </bottom>
      <diagonal/>
    </border>
    <border>
      <left style="thin">
        <color indexed="8"/>
      </left>
      <right/>
      <top style="thin">
        <color indexed="64"/>
      </top>
      <bottom style="thin">
        <color indexed="8"/>
      </bottom>
      <diagonal/>
    </border>
    <border>
      <left/>
      <right style="thin">
        <color indexed="8"/>
      </right>
      <top style="thin">
        <color indexed="64"/>
      </top>
      <bottom style="thin">
        <color indexed="8"/>
      </bottom>
      <diagonal/>
    </border>
    <border>
      <left style="thin">
        <color indexed="8"/>
      </left>
      <right/>
      <top/>
      <bottom style="medium">
        <color indexed="64"/>
      </bottom>
      <diagonal/>
    </border>
    <border>
      <left/>
      <right style="medium">
        <color indexed="8"/>
      </right>
      <top style="thin">
        <color indexed="8"/>
      </top>
      <bottom/>
      <diagonal/>
    </border>
    <border>
      <left/>
      <right style="medium">
        <color indexed="8"/>
      </right>
      <top/>
      <bottom style="thin">
        <color indexed="8"/>
      </bottom>
      <diagonal/>
    </border>
    <border>
      <left style="medium">
        <color indexed="8"/>
      </left>
      <right style="thin">
        <color indexed="8"/>
      </right>
      <top style="medium">
        <color indexed="64"/>
      </top>
      <bottom style="medium">
        <color indexed="64"/>
      </bottom>
      <diagonal/>
    </border>
    <border>
      <left style="thin">
        <color indexed="8"/>
      </left>
      <right style="medium">
        <color indexed="8"/>
      </right>
      <top style="medium">
        <color indexed="64"/>
      </top>
      <bottom style="medium">
        <color indexed="64"/>
      </bottom>
      <diagonal/>
    </border>
    <border>
      <left style="thin">
        <color indexed="8"/>
      </left>
      <right style="medium">
        <color indexed="8"/>
      </right>
      <top style="thin">
        <color indexed="8"/>
      </top>
      <bottom style="thin">
        <color indexed="64"/>
      </bottom>
      <diagonal/>
    </border>
    <border>
      <left style="thin">
        <color indexed="8"/>
      </left>
      <right style="medium">
        <color indexed="8"/>
      </right>
      <top style="thin">
        <color indexed="8"/>
      </top>
      <bottom/>
      <diagonal/>
    </border>
    <border>
      <left/>
      <right style="thin">
        <color indexed="64"/>
      </right>
      <top style="thin">
        <color indexed="8"/>
      </top>
      <bottom style="thin">
        <color indexed="8"/>
      </bottom>
      <diagonal/>
    </border>
    <border>
      <left style="thin">
        <color indexed="64"/>
      </left>
      <right/>
      <top style="thin">
        <color indexed="8"/>
      </top>
      <bottom style="thin">
        <color indexed="8"/>
      </bottom>
      <diagonal/>
    </border>
    <border>
      <left style="thin">
        <color indexed="64"/>
      </left>
      <right/>
      <top/>
      <bottom/>
      <diagonal/>
    </border>
    <border>
      <left/>
      <right style="medium">
        <color indexed="8"/>
      </right>
      <top style="medium">
        <color indexed="64"/>
      </top>
      <bottom/>
      <diagonal/>
    </border>
    <border>
      <left style="medium">
        <color indexed="64"/>
      </left>
      <right style="thin">
        <color indexed="8"/>
      </right>
      <top style="medium">
        <color indexed="64"/>
      </top>
      <bottom/>
      <diagonal/>
    </border>
    <border>
      <left style="thin">
        <color indexed="8"/>
      </left>
      <right style="thin">
        <color indexed="8"/>
      </right>
      <top style="medium">
        <color indexed="64"/>
      </top>
      <bottom/>
      <diagonal/>
    </border>
    <border>
      <left style="thin">
        <color indexed="8"/>
      </left>
      <right style="medium">
        <color indexed="64"/>
      </right>
      <top style="medium">
        <color indexed="64"/>
      </top>
      <bottom/>
      <diagonal/>
    </border>
    <border>
      <left style="thin">
        <color indexed="8"/>
      </left>
      <right style="medium">
        <color indexed="64"/>
      </right>
      <top/>
      <bottom style="thin">
        <color indexed="8"/>
      </bottom>
      <diagonal/>
    </border>
    <border>
      <left style="thin">
        <color indexed="8"/>
      </left>
      <right style="medium">
        <color indexed="64"/>
      </right>
      <top style="thin">
        <color indexed="8"/>
      </top>
      <bottom/>
      <diagonal/>
    </border>
    <border>
      <left/>
      <right style="medium">
        <color indexed="64"/>
      </right>
      <top style="thin">
        <color indexed="8"/>
      </top>
      <bottom style="thin">
        <color indexed="8"/>
      </bottom>
      <diagonal/>
    </border>
    <border>
      <left/>
      <right style="medium">
        <color indexed="64"/>
      </right>
      <top style="thin">
        <color indexed="8"/>
      </top>
      <bottom style="thin">
        <color indexed="64"/>
      </bottom>
      <diagonal/>
    </border>
    <border>
      <left/>
      <right style="medium">
        <color indexed="64"/>
      </right>
      <top/>
      <bottom style="thin">
        <color indexed="8"/>
      </bottom>
      <diagonal/>
    </border>
    <border>
      <left style="thin">
        <color indexed="8"/>
      </left>
      <right style="medium">
        <color indexed="64"/>
      </right>
      <top style="thin">
        <color indexed="8"/>
      </top>
      <bottom style="thin">
        <color indexed="64"/>
      </bottom>
      <diagonal/>
    </border>
    <border>
      <left/>
      <right style="medium">
        <color indexed="64"/>
      </right>
      <top style="thin">
        <color indexed="8"/>
      </top>
      <bottom/>
      <diagonal/>
    </border>
    <border>
      <left style="thin">
        <color indexed="8"/>
      </left>
      <right/>
      <top style="thin">
        <color indexed="8"/>
      </top>
      <bottom style="medium">
        <color indexed="64"/>
      </bottom>
      <diagonal/>
    </border>
    <border>
      <left/>
      <right style="thin">
        <color indexed="8"/>
      </right>
      <top style="thin">
        <color indexed="8"/>
      </top>
      <bottom style="medium">
        <color indexed="64"/>
      </bottom>
      <diagonal/>
    </border>
    <border>
      <left style="medium">
        <color indexed="64"/>
      </left>
      <right/>
      <top style="thin">
        <color indexed="8"/>
      </top>
      <bottom style="medium">
        <color indexed="64"/>
      </bottom>
      <diagonal/>
    </border>
    <border>
      <left/>
      <right style="medium">
        <color indexed="64"/>
      </right>
      <top style="thin">
        <color indexed="8"/>
      </top>
      <bottom style="medium">
        <color indexed="64"/>
      </bottom>
      <diagonal/>
    </border>
    <border>
      <left style="medium">
        <color indexed="64"/>
      </left>
      <right/>
      <top style="thin">
        <color indexed="8"/>
      </top>
      <bottom style="thin">
        <color indexed="8"/>
      </bottom>
      <diagonal/>
    </border>
    <border>
      <left style="medium">
        <color indexed="8"/>
      </left>
      <right style="thin">
        <color indexed="8"/>
      </right>
      <top style="medium">
        <color indexed="8"/>
      </top>
      <bottom/>
      <diagonal/>
    </border>
    <border>
      <left style="thin">
        <color indexed="8"/>
      </left>
      <right style="thin">
        <color indexed="8"/>
      </right>
      <top style="medium">
        <color indexed="8"/>
      </top>
      <bottom/>
      <diagonal/>
    </border>
    <border>
      <left style="thin">
        <color indexed="8"/>
      </left>
      <right style="medium">
        <color indexed="8"/>
      </right>
      <top style="medium">
        <color indexed="8"/>
      </top>
      <bottom/>
      <diagonal/>
    </border>
    <border>
      <left style="medium">
        <color indexed="8"/>
      </left>
      <right style="thin">
        <color indexed="8"/>
      </right>
      <top style="medium">
        <color indexed="8"/>
      </top>
      <bottom style="thin">
        <color indexed="64"/>
      </bottom>
      <diagonal/>
    </border>
    <border>
      <left style="thin">
        <color indexed="8"/>
      </left>
      <right style="thin">
        <color indexed="8"/>
      </right>
      <top style="medium">
        <color indexed="8"/>
      </top>
      <bottom style="thin">
        <color indexed="64"/>
      </bottom>
      <diagonal/>
    </border>
    <border>
      <left style="thin">
        <color indexed="8"/>
      </left>
      <right style="medium">
        <color indexed="8"/>
      </right>
      <top style="medium">
        <color indexed="8"/>
      </top>
      <bottom style="thin">
        <color indexed="64"/>
      </bottom>
      <diagonal/>
    </border>
    <border>
      <left/>
      <right style="thin">
        <color indexed="64"/>
      </right>
      <top/>
      <bottom/>
      <diagonal/>
    </border>
    <border>
      <left/>
      <right style="thin">
        <color indexed="64"/>
      </right>
      <top style="medium">
        <color indexed="64"/>
      </top>
      <bottom/>
      <diagonal/>
    </border>
    <border>
      <left/>
      <right style="medium">
        <color indexed="8"/>
      </right>
      <top style="thin">
        <color indexed="8"/>
      </top>
      <bottom style="medium">
        <color indexed="64"/>
      </bottom>
      <diagonal/>
    </border>
  </borders>
  <cellStyleXfs count="20">
    <xf numFmtId="0" fontId="0" fillId="0" borderId="0"/>
    <xf numFmtId="44" fontId="1" fillId="0" borderId="0" applyFont="0" applyFill="0" applyBorder="0" applyAlignment="0" applyProtection="0"/>
    <xf numFmtId="166" fontId="4" fillId="0" borderId="0" applyFont="0" applyFill="0" applyBorder="0" applyAlignment="0" applyProtection="0"/>
    <xf numFmtId="165" fontId="115" fillId="0" borderId="0" applyBorder="0" applyProtection="0"/>
    <xf numFmtId="166" fontId="7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16" fillId="0" borderId="0"/>
    <xf numFmtId="0" fontId="23" fillId="0" borderId="0"/>
    <xf numFmtId="0" fontId="72" fillId="0" borderId="0"/>
    <xf numFmtId="0" fontId="116" fillId="0" borderId="0"/>
    <xf numFmtId="0" fontId="4" fillId="0" borderId="0"/>
    <xf numFmtId="0" fontId="115" fillId="0" borderId="0"/>
    <xf numFmtId="9" fontId="1" fillId="0" borderId="0" applyFont="0" applyFill="0" applyBorder="0" applyAlignment="0" applyProtection="0"/>
    <xf numFmtId="9" fontId="4" fillId="0" borderId="0" applyFont="0" applyFill="0" applyBorder="0" applyAlignment="0" applyProtection="0"/>
    <xf numFmtId="43" fontId="1" fillId="0" borderId="0" applyFont="0" applyFill="0" applyBorder="0" applyAlignment="0" applyProtection="0"/>
    <xf numFmtId="169" fontId="117" fillId="0" borderId="0"/>
    <xf numFmtId="43"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1256">
    <xf numFmtId="0" fontId="0" fillId="0" borderId="0" xfId="0"/>
    <xf numFmtId="0" fontId="0" fillId="0" borderId="0" xfId="0" applyAlignment="1">
      <alignment horizontal="center" vertical="center"/>
    </xf>
    <xf numFmtId="0" fontId="0" fillId="0" borderId="0" xfId="0" applyAlignment="1">
      <alignment vertical="center"/>
    </xf>
    <xf numFmtId="44" fontId="25" fillId="0" borderId="0" xfId="1" applyFont="1" applyFill="1" applyAlignment="1">
      <alignment horizontal="center" vertical="center"/>
    </xf>
    <xf numFmtId="0" fontId="10" fillId="0" borderId="0" xfId="0" applyFont="1" applyAlignment="1">
      <alignment vertical="center"/>
    </xf>
    <xf numFmtId="0" fontId="12" fillId="0" borderId="0" xfId="0" applyFont="1" applyAlignment="1">
      <alignment vertical="center" wrapText="1"/>
    </xf>
    <xf numFmtId="0" fontId="10" fillId="0" borderId="0" xfId="0" applyFont="1" applyAlignment="1">
      <alignment horizontal="left" vertical="center"/>
    </xf>
    <xf numFmtId="10" fontId="10" fillId="0" borderId="0" xfId="13" applyNumberFormat="1" applyFont="1" applyFill="1" applyAlignment="1">
      <alignment horizontal="center" vertical="center"/>
    </xf>
    <xf numFmtId="0" fontId="10" fillId="0" borderId="0" xfId="0" applyFont="1" applyAlignment="1">
      <alignment horizontal="center" vertical="center"/>
    </xf>
    <xf numFmtId="44" fontId="10" fillId="0" borderId="0" xfId="0" applyNumberFormat="1" applyFont="1" applyAlignment="1">
      <alignment horizontal="center" vertical="center"/>
    </xf>
    <xf numFmtId="44" fontId="17" fillId="0" borderId="0" xfId="0" applyNumberFormat="1" applyFont="1" applyAlignment="1">
      <alignment vertical="center"/>
    </xf>
    <xf numFmtId="0" fontId="9" fillId="0" borderId="0" xfId="0" applyFont="1" applyAlignment="1">
      <alignment vertical="center"/>
    </xf>
    <xf numFmtId="2" fontId="9" fillId="0" borderId="0" xfId="0" applyNumberFormat="1" applyFont="1" applyAlignment="1">
      <alignment horizontal="center" vertical="center"/>
    </xf>
    <xf numFmtId="0" fontId="20" fillId="0" borderId="0" xfId="0" applyFont="1" applyAlignment="1">
      <alignment vertical="center"/>
    </xf>
    <xf numFmtId="0" fontId="18" fillId="0" borderId="0" xfId="0" applyFont="1" applyAlignment="1">
      <alignment vertical="center"/>
    </xf>
    <xf numFmtId="0" fontId="8" fillId="0" borderId="0" xfId="0" applyFont="1" applyAlignment="1">
      <alignment horizontal="center" vertical="center" wrapText="1"/>
    </xf>
    <xf numFmtId="0" fontId="14" fillId="0" borderId="1" xfId="0" applyFont="1" applyBorder="1" applyAlignment="1">
      <alignment horizontal="center" vertical="center" wrapText="1"/>
    </xf>
    <xf numFmtId="0" fontId="14" fillId="0" borderId="0" xfId="0" applyFont="1" applyAlignment="1">
      <alignment horizontal="center" vertical="center" wrapText="1"/>
    </xf>
    <xf numFmtId="0" fontId="18" fillId="0" borderId="0" xfId="0" applyFont="1" applyAlignment="1">
      <alignment horizontal="center" vertical="center"/>
    </xf>
    <xf numFmtId="14" fontId="18" fillId="0" borderId="0" xfId="0" applyNumberFormat="1" applyFont="1" applyAlignment="1">
      <alignment horizontal="center" vertical="center"/>
    </xf>
    <xf numFmtId="0" fontId="14" fillId="0" borderId="2" xfId="0" applyFont="1" applyBorder="1" applyAlignment="1">
      <alignment horizontal="center" vertical="center" wrapText="1"/>
    </xf>
    <xf numFmtId="0" fontId="14" fillId="0" borderId="3" xfId="0" applyFont="1" applyBorder="1" applyAlignment="1">
      <alignment vertical="center" wrapText="1"/>
    </xf>
    <xf numFmtId="0" fontId="14" fillId="0" borderId="3" xfId="0" applyFont="1" applyBorder="1" applyAlignment="1">
      <alignment horizontal="center" vertical="center" wrapText="1"/>
    </xf>
    <xf numFmtId="0" fontId="18" fillId="0" borderId="3" xfId="0" applyFont="1" applyBorder="1" applyAlignment="1">
      <alignment horizontal="center" vertical="center" wrapText="1"/>
    </xf>
    <xf numFmtId="10" fontId="14" fillId="0" borderId="3" xfId="13" applyNumberFormat="1" applyFont="1" applyFill="1" applyBorder="1" applyAlignment="1">
      <alignment horizontal="center" vertical="center" wrapText="1"/>
    </xf>
    <xf numFmtId="44" fontId="18" fillId="0" borderId="0" xfId="1" applyFont="1" applyFill="1" applyAlignment="1">
      <alignment vertical="center"/>
    </xf>
    <xf numFmtId="2" fontId="14" fillId="0" borderId="3" xfId="0" applyNumberFormat="1" applyFont="1" applyBorder="1" applyAlignment="1">
      <alignment horizontal="center" vertical="center" wrapText="1"/>
    </xf>
    <xf numFmtId="0" fontId="8" fillId="0" borderId="3" xfId="0" applyFont="1" applyBorder="1" applyAlignment="1">
      <alignment horizontal="center" vertical="center" wrapText="1"/>
    </xf>
    <xf numFmtId="10" fontId="18" fillId="0" borderId="3" xfId="13" applyNumberFormat="1" applyFont="1" applyFill="1" applyBorder="1" applyAlignment="1">
      <alignment horizontal="center" vertical="center" wrapText="1"/>
    </xf>
    <xf numFmtId="2" fontId="18" fillId="0" borderId="3" xfId="15" applyNumberFormat="1" applyFont="1" applyFill="1" applyBorder="1" applyAlignment="1">
      <alignment horizontal="center" vertical="center"/>
    </xf>
    <xf numFmtId="0" fontId="21" fillId="0" borderId="3" xfId="0" applyFont="1" applyBorder="1" applyAlignment="1">
      <alignment horizontal="center" vertical="center" wrapText="1"/>
    </xf>
    <xf numFmtId="44" fontId="18" fillId="0" borderId="3" xfId="1" applyFont="1" applyFill="1" applyBorder="1" applyAlignment="1">
      <alignment horizontal="center" vertical="center" wrapText="1"/>
    </xf>
    <xf numFmtId="9" fontId="18" fillId="0" borderId="3" xfId="13" applyFont="1" applyFill="1" applyBorder="1" applyAlignment="1">
      <alignment horizontal="center" vertical="center" wrapText="1"/>
    </xf>
    <xf numFmtId="2" fontId="18" fillId="0" borderId="0" xfId="0" applyNumberFormat="1" applyFont="1" applyAlignment="1">
      <alignment vertical="center"/>
    </xf>
    <xf numFmtId="10" fontId="18" fillId="0" borderId="0" xfId="13" applyNumberFormat="1" applyFont="1" applyFill="1" applyAlignment="1">
      <alignment vertical="center"/>
    </xf>
    <xf numFmtId="44" fontId="18" fillId="0" borderId="0" xfId="0" applyNumberFormat="1" applyFont="1" applyAlignment="1">
      <alignment vertical="center"/>
    </xf>
    <xf numFmtId="44" fontId="18" fillId="0" borderId="0" xfId="13" applyNumberFormat="1" applyFont="1" applyFill="1" applyAlignment="1">
      <alignment vertical="center"/>
    </xf>
    <xf numFmtId="43" fontId="25" fillId="0" borderId="0" xfId="15" applyFont="1"/>
    <xf numFmtId="0" fontId="0" fillId="0" borderId="4" xfId="0" applyBorder="1" applyAlignment="1">
      <alignment horizontal="center"/>
    </xf>
    <xf numFmtId="0" fontId="12" fillId="0" borderId="0" xfId="0" applyFont="1" applyAlignment="1">
      <alignment horizontal="center" vertical="center" wrapText="1"/>
    </xf>
    <xf numFmtId="44" fontId="10" fillId="0" borderId="0" xfId="0" applyNumberFormat="1" applyFont="1" applyAlignment="1">
      <alignment horizontal="center" vertical="center" wrapText="1"/>
    </xf>
    <xf numFmtId="44" fontId="12" fillId="0" borderId="0" xfId="0" applyNumberFormat="1" applyFont="1" applyAlignment="1">
      <alignment horizontal="center" vertical="center" wrapText="1"/>
    </xf>
    <xf numFmtId="44" fontId="18" fillId="0" borderId="0" xfId="0" applyNumberFormat="1" applyFont="1" applyAlignment="1">
      <alignment horizontal="center" vertical="center"/>
    </xf>
    <xf numFmtId="0" fontId="6" fillId="0" borderId="0" xfId="0" applyFont="1" applyAlignment="1">
      <alignment vertical="center"/>
    </xf>
    <xf numFmtId="0" fontId="14" fillId="0" borderId="5" xfId="0" applyFont="1" applyBorder="1" applyAlignment="1">
      <alignment horizontal="center" vertical="center" wrapText="1"/>
    </xf>
    <xf numFmtId="14" fontId="18" fillId="0" borderId="5" xfId="0" applyNumberFormat="1" applyFont="1" applyBorder="1" applyAlignment="1">
      <alignment horizontal="center" vertical="center"/>
    </xf>
    <xf numFmtId="0" fontId="18" fillId="0" borderId="5" xfId="0" applyFont="1" applyBorder="1" applyAlignment="1">
      <alignment horizontal="center" vertical="center"/>
    </xf>
    <xf numFmtId="0" fontId="19" fillId="2" borderId="6" xfId="0" applyFont="1" applyFill="1" applyBorder="1" applyAlignment="1">
      <alignment horizontal="center" vertical="center"/>
    </xf>
    <xf numFmtId="0" fontId="8" fillId="2" borderId="6" xfId="0" applyFont="1" applyFill="1" applyBorder="1" applyAlignment="1">
      <alignment horizontal="center" vertical="center" wrapText="1"/>
    </xf>
    <xf numFmtId="1" fontId="7" fillId="2" borderId="2" xfId="0" applyNumberFormat="1" applyFont="1" applyFill="1" applyBorder="1" applyAlignment="1">
      <alignment horizontal="center" vertical="center" shrinkToFit="1"/>
    </xf>
    <xf numFmtId="0" fontId="14" fillId="0" borderId="7" xfId="0" applyFont="1" applyBorder="1" applyAlignment="1">
      <alignment horizontal="center" vertical="center" wrapText="1"/>
    </xf>
    <xf numFmtId="0" fontId="14" fillId="0" borderId="8" xfId="0" applyFont="1" applyBorder="1" applyAlignment="1">
      <alignment vertical="center" wrapText="1"/>
    </xf>
    <xf numFmtId="1" fontId="7" fillId="2" borderId="9" xfId="0" applyNumberFormat="1" applyFont="1" applyFill="1" applyBorder="1" applyAlignment="1">
      <alignment horizontal="center" vertical="center" shrinkToFit="1"/>
    </xf>
    <xf numFmtId="0" fontId="8" fillId="2" borderId="2"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14" fillId="0" borderId="11" xfId="0" applyFont="1" applyBorder="1" applyAlignment="1">
      <alignment horizontal="center" vertical="center" wrapText="1"/>
    </xf>
    <xf numFmtId="10" fontId="18" fillId="0" borderId="12" xfId="13" applyNumberFormat="1" applyFont="1" applyFill="1" applyBorder="1" applyAlignment="1">
      <alignment horizontal="center" vertical="center" wrapText="1"/>
    </xf>
    <xf numFmtId="10" fontId="19" fillId="2" borderId="13" xfId="13" applyNumberFormat="1" applyFont="1" applyFill="1" applyBorder="1" applyAlignment="1">
      <alignment horizontal="center" vertical="center" wrapText="1"/>
    </xf>
    <xf numFmtId="0" fontId="18" fillId="3" borderId="3" xfId="0" applyFont="1" applyFill="1" applyBorder="1" applyAlignment="1">
      <alignment horizontal="center" vertical="center" wrapText="1"/>
    </xf>
    <xf numFmtId="0" fontId="14" fillId="0" borderId="14" xfId="0" applyFont="1" applyBorder="1" applyAlignment="1">
      <alignment horizontal="center" vertical="center" wrapText="1"/>
    </xf>
    <xf numFmtId="0" fontId="29" fillId="0" borderId="0" xfId="0" applyFont="1" applyAlignment="1">
      <alignment horizontal="center" vertical="center"/>
    </xf>
    <xf numFmtId="0" fontId="29" fillId="0" borderId="15" xfId="0" applyFont="1" applyBorder="1" applyAlignment="1">
      <alignment horizontal="center" vertical="center"/>
    </xf>
    <xf numFmtId="1" fontId="29" fillId="0" borderId="4" xfId="7" applyNumberFormat="1" applyFont="1" applyBorder="1" applyAlignment="1">
      <alignment horizontal="center" vertical="center" shrinkToFit="1"/>
    </xf>
    <xf numFmtId="0" fontId="30" fillId="0" borderId="4" xfId="7" applyFont="1" applyBorder="1" applyAlignment="1">
      <alignment horizontal="center" vertical="center" wrapText="1"/>
    </xf>
    <xf numFmtId="1" fontId="30" fillId="0" borderId="4" xfId="7" applyNumberFormat="1" applyFont="1" applyBorder="1" applyAlignment="1">
      <alignment horizontal="center" vertical="center" shrinkToFit="1"/>
    </xf>
    <xf numFmtId="44" fontId="30" fillId="0" borderId="4" xfId="1" applyFont="1" applyBorder="1" applyAlignment="1" applyProtection="1">
      <alignment horizontal="center" vertical="center" shrinkToFit="1"/>
    </xf>
    <xf numFmtId="0" fontId="29" fillId="0" borderId="16" xfId="0" applyFont="1" applyBorder="1" applyAlignment="1">
      <alignment horizontal="center" vertical="center"/>
    </xf>
    <xf numFmtId="0" fontId="29" fillId="0" borderId="0" xfId="0" applyFont="1" applyAlignment="1">
      <alignment vertical="center"/>
    </xf>
    <xf numFmtId="0" fontId="31" fillId="0" borderId="0" xfId="0" applyFont="1" applyAlignment="1">
      <alignment vertical="center"/>
    </xf>
    <xf numFmtId="0" fontId="29" fillId="0" borderId="0" xfId="0" applyFont="1" applyAlignment="1">
      <alignment horizontal="left" vertical="center"/>
    </xf>
    <xf numFmtId="44" fontId="33" fillId="0" borderId="0" xfId="1" applyFont="1" applyBorder="1" applyAlignment="1" applyProtection="1">
      <alignment horizontal="center" vertical="center"/>
    </xf>
    <xf numFmtId="0" fontId="28" fillId="0" borderId="0" xfId="7" applyFont="1" applyAlignment="1">
      <alignment horizontal="center" vertical="center" wrapText="1"/>
    </xf>
    <xf numFmtId="44" fontId="30" fillId="0" borderId="0" xfId="1" applyFont="1" applyFill="1" applyBorder="1" applyAlignment="1" applyProtection="1">
      <alignment horizontal="center" vertical="center" wrapText="1"/>
    </xf>
    <xf numFmtId="4" fontId="31" fillId="0" borderId="0" xfId="7" applyNumberFormat="1" applyFont="1" applyAlignment="1">
      <alignment horizontal="center" vertical="center" shrinkToFit="1"/>
    </xf>
    <xf numFmtId="0" fontId="30" fillId="0" borderId="17" xfId="7" applyFont="1" applyBorder="1" applyAlignment="1">
      <alignment horizontal="center" vertical="center" wrapText="1"/>
    </xf>
    <xf numFmtId="1" fontId="30" fillId="0" borderId="17" xfId="7" applyNumberFormat="1" applyFont="1" applyBorder="1" applyAlignment="1">
      <alignment horizontal="center" vertical="center" shrinkToFit="1"/>
    </xf>
    <xf numFmtId="0" fontId="28" fillId="0" borderId="0" xfId="7" applyFont="1" applyAlignment="1">
      <alignment horizontal="right" vertical="center" wrapText="1"/>
    </xf>
    <xf numFmtId="44" fontId="32" fillId="0" borderId="0" xfId="1" applyFont="1" applyFill="1" applyBorder="1" applyAlignment="1" applyProtection="1">
      <alignment horizontal="center" vertical="center" wrapText="1"/>
    </xf>
    <xf numFmtId="0" fontId="28" fillId="4" borderId="18" xfId="7" applyFont="1" applyFill="1" applyBorder="1" applyAlignment="1">
      <alignment horizontal="center" vertical="center" textRotation="90" wrapText="1"/>
    </xf>
    <xf numFmtId="0" fontId="28" fillId="4" borderId="19" xfId="7" applyFont="1" applyFill="1" applyBorder="1" applyAlignment="1">
      <alignment horizontal="center" vertical="center" textRotation="90" wrapText="1"/>
    </xf>
    <xf numFmtId="0" fontId="28" fillId="4" borderId="19" xfId="7" applyFont="1" applyFill="1" applyBorder="1" applyAlignment="1">
      <alignment horizontal="center" vertical="center" wrapText="1"/>
    </xf>
    <xf numFmtId="44" fontId="28" fillId="4" borderId="19" xfId="1" applyFont="1" applyFill="1" applyBorder="1" applyAlignment="1" applyProtection="1">
      <alignment horizontal="center" vertical="center" wrapText="1"/>
    </xf>
    <xf numFmtId="0" fontId="28" fillId="4" borderId="20" xfId="7" applyFont="1" applyFill="1" applyBorder="1" applyAlignment="1">
      <alignment horizontal="center" vertical="center" wrapText="1"/>
    </xf>
    <xf numFmtId="44" fontId="32" fillId="5" borderId="21" xfId="1" applyFont="1" applyFill="1" applyBorder="1" applyAlignment="1" applyProtection="1">
      <alignment horizontal="center" vertical="center" wrapText="1"/>
    </xf>
    <xf numFmtId="4" fontId="31" fillId="5" borderId="21" xfId="7" applyNumberFormat="1" applyFont="1" applyFill="1" applyBorder="1" applyAlignment="1">
      <alignment horizontal="center" vertical="center" shrinkToFit="1"/>
    </xf>
    <xf numFmtId="4" fontId="31" fillId="5" borderId="22" xfId="7" applyNumberFormat="1" applyFont="1" applyFill="1" applyBorder="1" applyAlignment="1">
      <alignment horizontal="center" vertical="center" shrinkToFit="1"/>
    </xf>
    <xf numFmtId="44" fontId="30" fillId="4" borderId="23" xfId="1" applyFont="1" applyFill="1" applyBorder="1" applyAlignment="1" applyProtection="1">
      <alignment horizontal="center" vertical="center" wrapText="1"/>
    </xf>
    <xf numFmtId="4" fontId="31" fillId="4" borderId="23" xfId="7" applyNumberFormat="1" applyFont="1" applyFill="1" applyBorder="1" applyAlignment="1">
      <alignment horizontal="center" vertical="center" shrinkToFit="1"/>
    </xf>
    <xf numFmtId="4" fontId="31" fillId="4" borderId="24" xfId="7" applyNumberFormat="1" applyFont="1" applyFill="1" applyBorder="1" applyAlignment="1">
      <alignment horizontal="center" vertical="center" shrinkToFit="1"/>
    </xf>
    <xf numFmtId="1" fontId="0" fillId="0" borderId="4" xfId="13" applyNumberFormat="1" applyFont="1" applyBorder="1" applyAlignment="1" applyProtection="1">
      <alignment horizontal="center"/>
    </xf>
    <xf numFmtId="9" fontId="24" fillId="0" borderId="0" xfId="16" applyNumberFormat="1" applyFont="1"/>
    <xf numFmtId="0" fontId="37" fillId="0" borderId="0" xfId="7" applyFont="1"/>
    <xf numFmtId="10" fontId="0" fillId="0" borderId="4" xfId="16" applyNumberFormat="1" applyFont="1" applyBorder="1" applyAlignment="1">
      <alignment horizontal="center"/>
    </xf>
    <xf numFmtId="10" fontId="0" fillId="0" borderId="4" xfId="16" applyNumberFormat="1" applyFont="1" applyBorder="1" applyAlignment="1">
      <alignment horizontal="center" vertical="center"/>
    </xf>
    <xf numFmtId="10" fontId="0" fillId="0" borderId="4" xfId="13" applyNumberFormat="1" applyFont="1" applyBorder="1" applyAlignment="1" applyProtection="1">
      <alignment horizontal="center" vertical="center"/>
    </xf>
    <xf numFmtId="0" fontId="39" fillId="0" borderId="4" xfId="7" applyFont="1" applyBorder="1" applyAlignment="1">
      <alignment horizontal="center" vertical="center" wrapText="1"/>
    </xf>
    <xf numFmtId="0" fontId="11" fillId="0" borderId="4" xfId="7" applyFont="1" applyBorder="1" applyAlignment="1">
      <alignment horizontal="center" vertical="center" wrapText="1"/>
    </xf>
    <xf numFmtId="3" fontId="35" fillId="0" borderId="4" xfId="7" applyNumberFormat="1" applyFont="1" applyBorder="1" applyAlignment="1">
      <alignment horizontal="center" vertical="center" shrinkToFit="1"/>
    </xf>
    <xf numFmtId="0" fontId="39" fillId="0" borderId="17" xfId="7" applyFont="1" applyBorder="1" applyAlignment="1">
      <alignment horizontal="center" vertical="center" wrapText="1"/>
    </xf>
    <xf numFmtId="0" fontId="10" fillId="0" borderId="25" xfId="0" applyFont="1" applyBorder="1" applyAlignment="1">
      <alignment horizontal="center" vertical="center"/>
    </xf>
    <xf numFmtId="0" fontId="10" fillId="0" borderId="26" xfId="0" applyFont="1" applyBorder="1" applyAlignment="1">
      <alignment horizontal="center" vertical="center"/>
    </xf>
    <xf numFmtId="0" fontId="12" fillId="2" borderId="27"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6" borderId="28" xfId="0" applyFont="1" applyFill="1" applyBorder="1" applyAlignment="1">
      <alignment horizontal="center" vertical="center" wrapText="1"/>
    </xf>
    <xf numFmtId="1" fontId="12" fillId="6" borderId="13" xfId="0" applyNumberFormat="1" applyFont="1" applyFill="1" applyBorder="1" applyAlignment="1">
      <alignment horizontal="center" vertical="center" wrapText="1"/>
    </xf>
    <xf numFmtId="44" fontId="12" fillId="6" borderId="13" xfId="0" applyNumberFormat="1" applyFont="1" applyFill="1" applyBorder="1" applyAlignment="1">
      <alignment horizontal="center" vertical="center" wrapText="1"/>
    </xf>
    <xf numFmtId="44" fontId="12" fillId="6" borderId="29" xfId="0" applyNumberFormat="1" applyFont="1" applyFill="1" applyBorder="1" applyAlignment="1">
      <alignment horizontal="center" vertical="center" wrapText="1"/>
    </xf>
    <xf numFmtId="0" fontId="6" fillId="0" borderId="3" xfId="0" applyFont="1" applyBorder="1" applyAlignment="1">
      <alignment horizontal="center" vertical="center" wrapText="1"/>
    </xf>
    <xf numFmtId="0" fontId="13" fillId="0" borderId="0" xfId="0" applyFont="1" applyAlignment="1">
      <alignment horizontal="left" vertical="center" wrapText="1"/>
    </xf>
    <xf numFmtId="44" fontId="0" fillId="0" borderId="0" xfId="1" applyFont="1" applyBorder="1"/>
    <xf numFmtId="0" fontId="2" fillId="7" borderId="4" xfId="0" applyFont="1" applyFill="1" applyBorder="1" applyAlignment="1">
      <alignment horizontal="center" vertical="center" wrapText="1"/>
    </xf>
    <xf numFmtId="0" fontId="13" fillId="0" borderId="4" xfId="0" applyFont="1" applyBorder="1" applyAlignment="1">
      <alignment horizontal="left" vertical="center" wrapText="1"/>
    </xf>
    <xf numFmtId="44" fontId="0" fillId="0" borderId="4" xfId="1" applyFont="1" applyBorder="1"/>
    <xf numFmtId="0" fontId="0" fillId="0" borderId="4" xfId="0" applyBorder="1"/>
    <xf numFmtId="44" fontId="0" fillId="0" borderId="0" xfId="1" applyFont="1" applyBorder="1" applyAlignment="1">
      <alignment horizontal="left"/>
    </xf>
    <xf numFmtId="0" fontId="0" fillId="0" borderId="0" xfId="0" applyAlignment="1">
      <alignment horizontal="left"/>
    </xf>
    <xf numFmtId="9" fontId="0" fillId="0" borderId="0" xfId="0" applyNumberFormat="1" applyAlignment="1">
      <alignment horizontal="left"/>
    </xf>
    <xf numFmtId="0" fontId="43" fillId="7" borderId="30" xfId="0" applyFont="1" applyFill="1" applyBorder="1" applyAlignment="1">
      <alignment horizontal="center" vertical="center" wrapText="1"/>
    </xf>
    <xf numFmtId="0" fontId="0" fillId="0" borderId="16" xfId="0" applyBorder="1"/>
    <xf numFmtId="0" fontId="0" fillId="0" borderId="15" xfId="0" applyBorder="1"/>
    <xf numFmtId="0" fontId="0" fillId="0" borderId="31" xfId="0" applyBorder="1" applyAlignment="1">
      <alignment horizontal="center" vertical="center"/>
    </xf>
    <xf numFmtId="0" fontId="5" fillId="7" borderId="25" xfId="0" applyFont="1" applyFill="1" applyBorder="1" applyAlignment="1">
      <alignment horizontal="center" vertical="center"/>
    </xf>
    <xf numFmtId="44" fontId="0" fillId="0" borderId="31" xfId="1" applyFont="1" applyBorder="1"/>
    <xf numFmtId="0" fontId="17" fillId="0" borderId="16" xfId="0" applyFont="1" applyBorder="1" applyAlignment="1">
      <alignment horizontal="left" vertical="center"/>
    </xf>
    <xf numFmtId="0" fontId="13" fillId="0" borderId="23" xfId="0" applyFont="1" applyBorder="1" applyAlignment="1">
      <alignment horizontal="left" vertical="center" wrapText="1"/>
    </xf>
    <xf numFmtId="0" fontId="0" fillId="7" borderId="32" xfId="0" applyFill="1" applyBorder="1"/>
    <xf numFmtId="0" fontId="0" fillId="7" borderId="33" xfId="0" applyFill="1" applyBorder="1"/>
    <xf numFmtId="0" fontId="10" fillId="0" borderId="34" xfId="0" applyFont="1" applyBorder="1" applyAlignment="1">
      <alignment horizontal="left" vertical="center"/>
    </xf>
    <xf numFmtId="0" fontId="13" fillId="0" borderId="35" xfId="0" applyFont="1" applyBorder="1" applyAlignment="1">
      <alignment horizontal="left" vertical="center" wrapText="1"/>
    </xf>
    <xf numFmtId="44" fontId="0" fillId="0" borderId="35" xfId="1" applyFont="1" applyBorder="1"/>
    <xf numFmtId="0" fontId="0" fillId="0" borderId="35" xfId="0" applyBorder="1" applyAlignment="1">
      <alignment horizontal="center"/>
    </xf>
    <xf numFmtId="9" fontId="0" fillId="0" borderId="35" xfId="0" applyNumberFormat="1" applyBorder="1" applyAlignment="1">
      <alignment horizontal="center"/>
    </xf>
    <xf numFmtId="0" fontId="0" fillId="0" borderId="35" xfId="0" applyBorder="1"/>
    <xf numFmtId="0" fontId="0" fillId="0" borderId="36" xfId="0" applyBorder="1"/>
    <xf numFmtId="9" fontId="0" fillId="0" borderId="0" xfId="13" applyFont="1" applyBorder="1" applyAlignment="1">
      <alignment horizontal="center"/>
    </xf>
    <xf numFmtId="0" fontId="13" fillId="0" borderId="37" xfId="0" applyFont="1" applyBorder="1" applyAlignment="1">
      <alignment horizontal="left" vertical="center" wrapText="1"/>
    </xf>
    <xf numFmtId="0" fontId="13" fillId="0" borderId="38" xfId="0" applyFont="1" applyBorder="1" applyAlignment="1">
      <alignment horizontal="left" vertical="center" wrapText="1"/>
    </xf>
    <xf numFmtId="0" fontId="10" fillId="0" borderId="16" xfId="0" applyFont="1" applyBorder="1" applyAlignment="1">
      <alignment horizontal="center" vertical="center"/>
    </xf>
    <xf numFmtId="0" fontId="10" fillId="0" borderId="34" xfId="0" applyFont="1" applyBorder="1" applyAlignment="1">
      <alignment horizontal="center" vertical="center"/>
    </xf>
    <xf numFmtId="0" fontId="43" fillId="7" borderId="32" xfId="0" applyFont="1" applyFill="1" applyBorder="1" applyAlignment="1">
      <alignment horizontal="center"/>
    </xf>
    <xf numFmtId="0" fontId="13" fillId="0" borderId="4" xfId="0" applyFont="1" applyBorder="1" applyAlignment="1">
      <alignment horizontal="center" vertical="center" wrapText="1"/>
    </xf>
    <xf numFmtId="0" fontId="13" fillId="0" borderId="23" xfId="0" applyFont="1" applyBorder="1" applyAlignment="1">
      <alignment horizontal="center" vertical="center" wrapText="1"/>
    </xf>
    <xf numFmtId="0" fontId="13" fillId="0" borderId="4" xfId="0" applyFont="1" applyBorder="1" applyAlignment="1">
      <alignment horizontal="center" wrapText="1"/>
    </xf>
    <xf numFmtId="0" fontId="13" fillId="0" borderId="23" xfId="0" applyFont="1" applyBorder="1" applyAlignment="1">
      <alignment horizontal="center" wrapText="1"/>
    </xf>
    <xf numFmtId="0" fontId="52" fillId="0" borderId="4" xfId="0" applyFont="1" applyBorder="1" applyAlignment="1">
      <alignment horizontal="center" vertical="center" wrapText="1"/>
    </xf>
    <xf numFmtId="0" fontId="13" fillId="0" borderId="39" xfId="0" applyFont="1" applyBorder="1" applyAlignment="1">
      <alignment horizontal="left" vertical="center" wrapText="1"/>
    </xf>
    <xf numFmtId="4" fontId="36" fillId="6" borderId="40" xfId="0" applyNumberFormat="1" applyFont="1" applyFill="1" applyBorder="1" applyAlignment="1">
      <alignment horizontal="center" vertical="center"/>
    </xf>
    <xf numFmtId="4" fontId="36" fillId="6" borderId="41" xfId="0" applyNumberFormat="1" applyFont="1" applyFill="1" applyBorder="1" applyAlignment="1">
      <alignment horizontal="center" vertical="center"/>
    </xf>
    <xf numFmtId="0" fontId="55" fillId="0" borderId="0" xfId="0" applyFont="1" applyAlignment="1">
      <alignment horizontal="center" vertical="center"/>
    </xf>
    <xf numFmtId="0" fontId="55" fillId="0" borderId="0" xfId="0" applyFont="1" applyAlignment="1">
      <alignment vertical="center"/>
    </xf>
    <xf numFmtId="0" fontId="52" fillId="0" borderId="0" xfId="0" applyFont="1" applyAlignment="1">
      <alignment horizontal="center" vertical="center" wrapText="1"/>
    </xf>
    <xf numFmtId="0" fontId="53" fillId="0" borderId="0" xfId="0" applyFont="1" applyAlignment="1">
      <alignment horizontal="justify" vertical="center" wrapText="1"/>
    </xf>
    <xf numFmtId="44" fontId="58" fillId="6" borderId="41" xfId="1" applyFont="1" applyFill="1" applyBorder="1" applyAlignment="1">
      <alignment horizontal="center" vertical="center" wrapText="1"/>
    </xf>
    <xf numFmtId="0" fontId="51" fillId="0" borderId="0" xfId="0" applyFont="1" applyAlignment="1">
      <alignment horizontal="center" vertical="center" wrapText="1"/>
    </xf>
    <xf numFmtId="44" fontId="58" fillId="0" borderId="0" xfId="1" applyFont="1" applyFill="1" applyBorder="1" applyAlignment="1">
      <alignment horizontal="center" vertical="center" wrapText="1"/>
    </xf>
    <xf numFmtId="44" fontId="0" fillId="0" borderId="4" xfId="0" applyNumberFormat="1" applyBorder="1" applyAlignment="1">
      <alignment horizontal="center" vertical="center"/>
    </xf>
    <xf numFmtId="0" fontId="10" fillId="0" borderId="42" xfId="0" applyFont="1" applyBorder="1" applyAlignment="1">
      <alignment horizontal="center" vertical="center"/>
    </xf>
    <xf numFmtId="0" fontId="13" fillId="0" borderId="17" xfId="0" applyFont="1" applyBorder="1" applyAlignment="1">
      <alignment horizontal="left" vertical="center" wrapText="1"/>
    </xf>
    <xf numFmtId="44" fontId="32" fillId="4" borderId="23" xfId="1" applyFont="1" applyFill="1" applyBorder="1" applyAlignment="1" applyProtection="1">
      <alignment horizontal="center" vertical="center" wrapText="1"/>
    </xf>
    <xf numFmtId="0" fontId="7" fillId="0" borderId="0" xfId="0" applyFont="1" applyAlignment="1">
      <alignment vertical="center"/>
    </xf>
    <xf numFmtId="0" fontId="43" fillId="0" borderId="0" xfId="0" applyFont="1"/>
    <xf numFmtId="44" fontId="0" fillId="0" borderId="0" xfId="0" applyNumberFormat="1"/>
    <xf numFmtId="44" fontId="0" fillId="0" borderId="4" xfId="1" applyFont="1" applyBorder="1" applyProtection="1">
      <protection locked="0"/>
    </xf>
    <xf numFmtId="44" fontId="0" fillId="0" borderId="31" xfId="1" applyFont="1" applyBorder="1" applyProtection="1">
      <protection locked="0"/>
    </xf>
    <xf numFmtId="44" fontId="0" fillId="0" borderId="43" xfId="1" applyFont="1" applyBorder="1" applyProtection="1">
      <protection locked="0"/>
    </xf>
    <xf numFmtId="0" fontId="0" fillId="0" borderId="0" xfId="0" applyProtection="1">
      <protection locked="0"/>
    </xf>
    <xf numFmtId="4" fontId="0" fillId="0" borderId="0" xfId="0" applyNumberFormat="1"/>
    <xf numFmtId="43" fontId="10" fillId="0" borderId="0" xfId="15" applyFont="1" applyFill="1" applyAlignment="1">
      <alignment horizontal="center" vertical="center"/>
    </xf>
    <xf numFmtId="44" fontId="10" fillId="0" borderId="4" xfId="0" applyNumberFormat="1" applyFont="1" applyBorder="1" applyAlignment="1">
      <alignment horizontal="center" vertical="center"/>
    </xf>
    <xf numFmtId="44" fontId="17" fillId="8" borderId="4" xfId="0" applyNumberFormat="1" applyFont="1" applyFill="1" applyBorder="1" applyAlignment="1">
      <alignment horizontal="center" vertical="center"/>
    </xf>
    <xf numFmtId="0" fontId="17" fillId="8" borderId="4" xfId="0" applyFont="1" applyFill="1" applyBorder="1" applyAlignment="1">
      <alignment horizontal="center" vertical="center"/>
    </xf>
    <xf numFmtId="0" fontId="30" fillId="9" borderId="4" xfId="7" applyFont="1" applyFill="1" applyBorder="1" applyAlignment="1">
      <alignment horizontal="center" vertical="center" wrapText="1"/>
    </xf>
    <xf numFmtId="1" fontId="29" fillId="9" borderId="4" xfId="7" applyNumberFormat="1" applyFont="1" applyFill="1" applyBorder="1" applyAlignment="1">
      <alignment horizontal="center" vertical="center" shrinkToFit="1"/>
    </xf>
    <xf numFmtId="44" fontId="30" fillId="9" borderId="4" xfId="1" applyFont="1" applyFill="1" applyBorder="1" applyAlignment="1" applyProtection="1">
      <alignment horizontal="center" vertical="center" shrinkToFit="1"/>
    </xf>
    <xf numFmtId="4" fontId="29" fillId="9" borderId="4" xfId="7" applyNumberFormat="1" applyFont="1" applyFill="1" applyBorder="1" applyAlignment="1">
      <alignment horizontal="center" vertical="center" shrinkToFit="1"/>
    </xf>
    <xf numFmtId="4" fontId="29" fillId="9" borderId="31" xfId="7" applyNumberFormat="1" applyFont="1" applyFill="1" applyBorder="1" applyAlignment="1">
      <alignment horizontal="center" vertical="center" shrinkToFit="1"/>
    </xf>
    <xf numFmtId="1" fontId="30" fillId="9" borderId="4" xfId="7" applyNumberFormat="1" applyFont="1" applyFill="1" applyBorder="1" applyAlignment="1">
      <alignment horizontal="center" vertical="center" shrinkToFit="1"/>
    </xf>
    <xf numFmtId="0" fontId="17" fillId="6" borderId="44" xfId="0" applyFont="1" applyFill="1" applyBorder="1" applyAlignment="1">
      <alignment horizontal="center" vertical="center"/>
    </xf>
    <xf numFmtId="0" fontId="12" fillId="6" borderId="45" xfId="0" applyFont="1" applyFill="1" applyBorder="1" applyAlignment="1">
      <alignment horizontal="center" vertical="center" wrapText="1"/>
    </xf>
    <xf numFmtId="0" fontId="43" fillId="6" borderId="46" xfId="0" applyFont="1" applyFill="1" applyBorder="1" applyAlignment="1">
      <alignment horizontal="center" vertical="center" wrapText="1"/>
    </xf>
    <xf numFmtId="4" fontId="10" fillId="0" borderId="0" xfId="0" applyNumberFormat="1" applyFont="1" applyAlignment="1">
      <alignment horizontal="center" vertical="center"/>
    </xf>
    <xf numFmtId="0" fontId="30" fillId="10" borderId="4" xfId="7" applyFont="1" applyFill="1" applyBorder="1" applyAlignment="1">
      <alignment horizontal="center" vertical="center" wrapText="1"/>
    </xf>
    <xf numFmtId="1" fontId="30" fillId="10" borderId="4" xfId="7" applyNumberFormat="1" applyFont="1" applyFill="1" applyBorder="1" applyAlignment="1">
      <alignment horizontal="center" vertical="center" shrinkToFit="1"/>
    </xf>
    <xf numFmtId="44" fontId="30" fillId="10" borderId="4" xfId="1" applyFont="1" applyFill="1" applyBorder="1" applyAlignment="1" applyProtection="1">
      <alignment horizontal="center" vertical="center" shrinkToFit="1"/>
    </xf>
    <xf numFmtId="4" fontId="30" fillId="10" borderId="4" xfId="7" applyNumberFormat="1" applyFont="1" applyFill="1" applyBorder="1" applyAlignment="1">
      <alignment horizontal="center" vertical="center" shrinkToFit="1"/>
    </xf>
    <xf numFmtId="4" fontId="30" fillId="10" borderId="20" xfId="7" applyNumberFormat="1" applyFont="1" applyFill="1" applyBorder="1" applyAlignment="1">
      <alignment horizontal="center" vertical="center" shrinkToFit="1"/>
    </xf>
    <xf numFmtId="164" fontId="10" fillId="0" borderId="0" xfId="15" applyNumberFormat="1" applyFont="1" applyFill="1" applyBorder="1" applyAlignment="1">
      <alignment horizontal="center" vertical="center"/>
    </xf>
    <xf numFmtId="0" fontId="28" fillId="4" borderId="42" xfId="7" applyFont="1" applyFill="1" applyBorder="1" applyAlignment="1">
      <alignment horizontal="center" vertical="center" textRotation="90" wrapText="1"/>
    </xf>
    <xf numFmtId="0" fontId="28" fillId="4" borderId="17" xfId="7" applyFont="1" applyFill="1" applyBorder="1" applyAlignment="1">
      <alignment horizontal="center" vertical="center" textRotation="90" wrapText="1"/>
    </xf>
    <xf numFmtId="0" fontId="28" fillId="4" borderId="17" xfId="7" applyFont="1" applyFill="1" applyBorder="1" applyAlignment="1">
      <alignment horizontal="center" vertical="center" wrapText="1"/>
    </xf>
    <xf numFmtId="44" fontId="28" fillId="4" borderId="17" xfId="1" applyFont="1" applyFill="1" applyBorder="1" applyAlignment="1" applyProtection="1">
      <alignment horizontal="center" vertical="center" wrapText="1"/>
    </xf>
    <xf numFmtId="0" fontId="28" fillId="4" borderId="47" xfId="7" applyFont="1" applyFill="1" applyBorder="1" applyAlignment="1">
      <alignment horizontal="center" vertical="center" wrapText="1"/>
    </xf>
    <xf numFmtId="44" fontId="17" fillId="0" borderId="0" xfId="1" applyFont="1" applyFill="1" applyBorder="1" applyAlignment="1">
      <alignment horizontal="center" vertical="center"/>
    </xf>
    <xf numFmtId="44" fontId="17" fillId="0" borderId="0" xfId="0" applyNumberFormat="1" applyFont="1" applyAlignment="1">
      <alignment horizontal="center" vertical="center"/>
    </xf>
    <xf numFmtId="4" fontId="30" fillId="10" borderId="0" xfId="7" applyNumberFormat="1" applyFont="1" applyFill="1" applyAlignment="1">
      <alignment horizontal="center" vertical="center" shrinkToFit="1"/>
    </xf>
    <xf numFmtId="10" fontId="0" fillId="0" borderId="0" xfId="13" applyNumberFormat="1" applyFont="1" applyFill="1"/>
    <xf numFmtId="164" fontId="30" fillId="0" borderId="4" xfId="15" applyNumberFormat="1" applyFont="1" applyFill="1" applyBorder="1" applyAlignment="1">
      <alignment horizontal="center" vertical="center" shrinkToFit="1"/>
    </xf>
    <xf numFmtId="43" fontId="30" fillId="0" borderId="4" xfId="15" applyFont="1" applyBorder="1" applyAlignment="1" applyProtection="1">
      <alignment horizontal="center" vertical="center" shrinkToFit="1"/>
    </xf>
    <xf numFmtId="43" fontId="30" fillId="0" borderId="4" xfId="15" applyFont="1" applyBorder="1" applyAlignment="1">
      <alignment horizontal="center" vertical="center" shrinkToFit="1"/>
    </xf>
    <xf numFmtId="43" fontId="30" fillId="0" borderId="31" xfId="15" applyFont="1" applyBorder="1" applyAlignment="1">
      <alignment horizontal="center" vertical="center" shrinkToFit="1"/>
    </xf>
    <xf numFmtId="43" fontId="30" fillId="0" borderId="17" xfId="15" applyFont="1" applyBorder="1" applyAlignment="1" applyProtection="1">
      <alignment horizontal="center" vertical="center" shrinkToFit="1"/>
    </xf>
    <xf numFmtId="43" fontId="30" fillId="0" borderId="17" xfId="15" applyFont="1" applyBorder="1" applyAlignment="1">
      <alignment horizontal="center" vertical="center" shrinkToFit="1"/>
    </xf>
    <xf numFmtId="43" fontId="30" fillId="0" borderId="47" xfId="15" applyFont="1" applyBorder="1" applyAlignment="1">
      <alignment horizontal="center" vertical="center" shrinkToFit="1"/>
    </xf>
    <xf numFmtId="43" fontId="30" fillId="0" borderId="4" xfId="15" applyFont="1" applyFill="1" applyBorder="1" applyAlignment="1" applyProtection="1">
      <alignment horizontal="center" vertical="center" shrinkToFit="1"/>
    </xf>
    <xf numFmtId="43" fontId="30" fillId="0" borderId="4" xfId="15" applyFont="1" applyFill="1" applyBorder="1" applyAlignment="1">
      <alignment horizontal="center" vertical="center" shrinkToFit="1"/>
    </xf>
    <xf numFmtId="43" fontId="30" fillId="0" borderId="31" xfId="15" applyFont="1" applyFill="1" applyBorder="1" applyAlignment="1">
      <alignment horizontal="center" vertical="center" shrinkToFit="1"/>
    </xf>
    <xf numFmtId="43" fontId="30" fillId="9" borderId="4" xfId="15" applyFont="1" applyFill="1" applyBorder="1" applyAlignment="1">
      <alignment horizontal="center" vertical="center" shrinkToFit="1"/>
    </xf>
    <xf numFmtId="43" fontId="30" fillId="9" borderId="20" xfId="15" applyFont="1" applyFill="1" applyBorder="1" applyAlignment="1">
      <alignment horizontal="center" vertical="center" shrinkToFit="1"/>
    </xf>
    <xf numFmtId="43" fontId="30" fillId="0" borderId="20" xfId="15" applyFont="1" applyFill="1" applyBorder="1" applyAlignment="1">
      <alignment horizontal="center" vertical="center" shrinkToFit="1"/>
    </xf>
    <xf numFmtId="43" fontId="30" fillId="0" borderId="20" xfId="15" applyFont="1" applyBorder="1" applyAlignment="1">
      <alignment horizontal="center" vertical="center" shrinkToFit="1"/>
    </xf>
    <xf numFmtId="43" fontId="30" fillId="10" borderId="4" xfId="15" applyFont="1" applyFill="1" applyBorder="1" applyAlignment="1" applyProtection="1">
      <alignment horizontal="center" vertical="center" shrinkToFit="1"/>
    </xf>
    <xf numFmtId="43" fontId="30" fillId="10" borderId="4" xfId="15" applyFont="1" applyFill="1" applyBorder="1" applyAlignment="1">
      <alignment horizontal="center" vertical="center" shrinkToFit="1"/>
    </xf>
    <xf numFmtId="43" fontId="30" fillId="10" borderId="20" xfId="15" applyFont="1" applyFill="1" applyBorder="1" applyAlignment="1">
      <alignment horizontal="center" vertical="center" shrinkToFit="1"/>
    </xf>
    <xf numFmtId="43" fontId="30" fillId="9" borderId="31" xfId="15" applyFont="1" applyFill="1" applyBorder="1" applyAlignment="1">
      <alignment horizontal="center" vertical="center" shrinkToFit="1"/>
    </xf>
    <xf numFmtId="0" fontId="28" fillId="4" borderId="0" xfId="7" applyFont="1" applyFill="1" applyAlignment="1">
      <alignment horizontal="center" vertical="center" wrapText="1"/>
    </xf>
    <xf numFmtId="43" fontId="30" fillId="0" borderId="0" xfId="15" applyFont="1" applyBorder="1" applyAlignment="1">
      <alignment horizontal="center" vertical="center" shrinkToFit="1"/>
    </xf>
    <xf numFmtId="4" fontId="29" fillId="9" borderId="0" xfId="7" applyNumberFormat="1" applyFont="1" applyFill="1" applyAlignment="1">
      <alignment horizontal="center" vertical="center" shrinkToFit="1"/>
    </xf>
    <xf numFmtId="4" fontId="31" fillId="4" borderId="0" xfId="7" applyNumberFormat="1" applyFont="1" applyFill="1" applyAlignment="1">
      <alignment horizontal="center" vertical="center" shrinkToFit="1"/>
    </xf>
    <xf numFmtId="43" fontId="30" fillId="0" borderId="0" xfId="15" applyFont="1" applyFill="1" applyBorder="1" applyAlignment="1">
      <alignment horizontal="center" vertical="center" shrinkToFit="1"/>
    </xf>
    <xf numFmtId="43" fontId="30" fillId="9" borderId="0" xfId="15" applyFont="1" applyFill="1" applyBorder="1" applyAlignment="1">
      <alignment horizontal="center" vertical="center" shrinkToFit="1"/>
    </xf>
    <xf numFmtId="43" fontId="30" fillId="10" borderId="0" xfId="15" applyFont="1" applyFill="1" applyBorder="1" applyAlignment="1">
      <alignment horizontal="center" vertical="center" shrinkToFit="1"/>
    </xf>
    <xf numFmtId="4" fontId="31" fillId="5" borderId="0" xfId="7" applyNumberFormat="1" applyFont="1" applyFill="1" applyAlignment="1">
      <alignment horizontal="center" vertical="center" shrinkToFit="1"/>
    </xf>
    <xf numFmtId="4" fontId="36" fillId="6" borderId="0" xfId="0" applyNumberFormat="1" applyFont="1" applyFill="1" applyAlignment="1">
      <alignment horizontal="center" vertical="center"/>
    </xf>
    <xf numFmtId="10" fontId="0" fillId="0" borderId="0" xfId="13" applyNumberFormat="1" applyFont="1"/>
    <xf numFmtId="44" fontId="29" fillId="0" borderId="0" xfId="0" applyNumberFormat="1" applyFont="1" applyAlignment="1">
      <alignment horizontal="center" vertical="center"/>
    </xf>
    <xf numFmtId="44" fontId="0" fillId="0" borderId="17" xfId="0" applyNumberFormat="1" applyBorder="1" applyAlignment="1">
      <alignment horizontal="center" vertical="center"/>
    </xf>
    <xf numFmtId="0" fontId="10" fillId="0" borderId="48" xfId="0" applyFont="1" applyBorder="1" applyAlignment="1">
      <alignment horizontal="center" vertical="center"/>
    </xf>
    <xf numFmtId="0" fontId="13" fillId="0" borderId="49" xfId="0" applyFont="1" applyBorder="1" applyAlignment="1">
      <alignment horizontal="left" vertical="center" wrapText="1"/>
    </xf>
    <xf numFmtId="0" fontId="13" fillId="0" borderId="49" xfId="0" applyFont="1" applyBorder="1" applyAlignment="1">
      <alignment horizontal="center" vertical="center" wrapText="1"/>
    </xf>
    <xf numFmtId="0" fontId="5" fillId="7" borderId="26" xfId="0" applyFont="1" applyFill="1" applyBorder="1" applyAlignment="1">
      <alignment horizontal="center" vertical="center"/>
    </xf>
    <xf numFmtId="0" fontId="2" fillId="7" borderId="23"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3" fillId="0" borderId="50" xfId="0" applyFont="1" applyBorder="1" applyAlignment="1">
      <alignment horizontal="left" vertical="center" wrapText="1"/>
    </xf>
    <xf numFmtId="0" fontId="13" fillId="0" borderId="3" xfId="0" applyFont="1" applyBorder="1" applyAlignment="1">
      <alignment horizontal="center" vertical="center" wrapText="1"/>
    </xf>
    <xf numFmtId="44" fontId="13" fillId="0" borderId="3" xfId="0" applyNumberFormat="1" applyFont="1" applyBorder="1" applyAlignment="1">
      <alignment horizontal="center" vertical="center" wrapText="1"/>
    </xf>
    <xf numFmtId="44" fontId="10" fillId="0" borderId="3" xfId="0" applyNumberFormat="1" applyFont="1" applyBorder="1" applyAlignment="1">
      <alignment horizontal="center" vertical="center" wrapText="1"/>
    </xf>
    <xf numFmtId="1" fontId="10" fillId="0" borderId="3" xfId="0" applyNumberFormat="1" applyFont="1" applyBorder="1" applyAlignment="1">
      <alignment horizontal="center" vertical="center" wrapText="1"/>
    </xf>
    <xf numFmtId="44" fontId="17" fillId="0" borderId="3" xfId="0" applyNumberFormat="1" applyFont="1" applyBorder="1" applyAlignment="1">
      <alignment horizontal="center" vertical="center" wrapText="1"/>
    </xf>
    <xf numFmtId="44" fontId="17" fillId="0" borderId="51" xfId="0" applyNumberFormat="1" applyFont="1" applyBorder="1" applyAlignment="1">
      <alignment horizontal="center" vertical="center" wrapText="1"/>
    </xf>
    <xf numFmtId="0" fontId="52" fillId="0" borderId="0" xfId="0" applyFont="1"/>
    <xf numFmtId="0" fontId="52" fillId="0" borderId="4" xfId="0" applyFont="1" applyBorder="1" applyAlignment="1">
      <alignment vertical="center" wrapText="1"/>
    </xf>
    <xf numFmtId="0" fontId="4" fillId="0" borderId="4" xfId="0" applyFont="1" applyBorder="1" applyAlignment="1">
      <alignment horizontal="left" vertical="center" wrapText="1"/>
    </xf>
    <xf numFmtId="44" fontId="52" fillId="0" borderId="4" xfId="0" applyNumberFormat="1" applyFont="1" applyBorder="1" applyAlignment="1">
      <alignment horizontal="center" vertical="center"/>
    </xf>
    <xf numFmtId="4" fontId="68" fillId="0" borderId="0" xfId="0" applyNumberFormat="1" applyFont="1" applyAlignment="1">
      <alignment horizontal="right" vertical="center" wrapText="1"/>
    </xf>
    <xf numFmtId="43" fontId="0" fillId="0" borderId="0" xfId="0" applyNumberFormat="1"/>
    <xf numFmtId="4" fontId="69" fillId="0" borderId="0" xfId="0" applyNumberFormat="1" applyFont="1" applyAlignment="1">
      <alignment horizontal="right" vertical="center" wrapText="1"/>
    </xf>
    <xf numFmtId="0" fontId="68" fillId="0" borderId="0" xfId="0" applyFont="1" applyAlignment="1">
      <alignment horizontal="right" vertical="center" wrapText="1"/>
    </xf>
    <xf numFmtId="43" fontId="0" fillId="0" borderId="0" xfId="15" applyFont="1"/>
    <xf numFmtId="43" fontId="0" fillId="0" borderId="0" xfId="0" applyNumberFormat="1" applyAlignment="1">
      <alignment horizontal="center" vertical="center"/>
    </xf>
    <xf numFmtId="167" fontId="18" fillId="0" borderId="3" xfId="13" applyNumberFormat="1" applyFont="1" applyFill="1" applyBorder="1" applyAlignment="1">
      <alignment horizontal="center" vertical="center"/>
    </xf>
    <xf numFmtId="10" fontId="0" fillId="0" borderId="4" xfId="13" applyNumberFormat="1" applyFont="1" applyBorder="1" applyAlignment="1">
      <alignment horizontal="center"/>
    </xf>
    <xf numFmtId="43" fontId="0" fillId="0" borderId="4" xfId="15" applyFont="1" applyBorder="1"/>
    <xf numFmtId="44" fontId="0" fillId="0" borderId="4" xfId="1" applyFont="1" applyFill="1" applyBorder="1"/>
    <xf numFmtId="10" fontId="0" fillId="0" borderId="4" xfId="13" applyNumberFormat="1" applyFont="1" applyFill="1" applyBorder="1" applyAlignment="1">
      <alignment horizontal="center"/>
    </xf>
    <xf numFmtId="0" fontId="71" fillId="0" borderId="4" xfId="0" applyFont="1" applyBorder="1" applyAlignment="1">
      <alignment horizontal="center"/>
    </xf>
    <xf numFmtId="43" fontId="71" fillId="0" borderId="4" xfId="15" applyFont="1" applyBorder="1"/>
    <xf numFmtId="44" fontId="71" fillId="0" borderId="4" xfId="0" applyNumberFormat="1" applyFont="1" applyBorder="1"/>
    <xf numFmtId="10" fontId="9" fillId="0" borderId="0" xfId="13" applyNumberFormat="1" applyFont="1" applyFill="1" applyAlignment="1">
      <alignment vertical="center"/>
    </xf>
    <xf numFmtId="0" fontId="30" fillId="0" borderId="31" xfId="15" applyNumberFormat="1" applyFont="1" applyBorder="1" applyAlignment="1">
      <alignment horizontal="center" vertical="center" shrinkToFit="1"/>
    </xf>
    <xf numFmtId="0" fontId="71" fillId="0" borderId="4" xfId="15" applyNumberFormat="1" applyFont="1" applyBorder="1" applyAlignment="1">
      <alignment horizontal="center"/>
    </xf>
    <xf numFmtId="1" fontId="0" fillId="0" borderId="4" xfId="1" applyNumberFormat="1" applyFont="1" applyBorder="1" applyAlignment="1">
      <alignment horizontal="center" vertical="center"/>
    </xf>
    <xf numFmtId="43" fontId="9" fillId="0" borderId="0" xfId="15" applyFont="1" applyFill="1" applyAlignment="1">
      <alignment horizontal="center" vertical="center"/>
    </xf>
    <xf numFmtId="43" fontId="18" fillId="0" borderId="0" xfId="15" applyFont="1" applyFill="1" applyAlignment="1">
      <alignment vertical="center"/>
    </xf>
    <xf numFmtId="0" fontId="72" fillId="11" borderId="52" xfId="9" applyFill="1" applyBorder="1" applyProtection="1">
      <protection locked="0"/>
    </xf>
    <xf numFmtId="0" fontId="72" fillId="0" borderId="0" xfId="9" applyProtection="1">
      <protection locked="0"/>
    </xf>
    <xf numFmtId="0" fontId="72" fillId="11" borderId="16" xfId="9" applyFill="1" applyBorder="1" applyProtection="1">
      <protection locked="0"/>
    </xf>
    <xf numFmtId="0" fontId="72" fillId="12" borderId="0" xfId="9" applyFill="1" applyProtection="1">
      <protection locked="0"/>
    </xf>
    <xf numFmtId="0" fontId="74" fillId="11" borderId="16" xfId="9" applyFont="1" applyFill="1" applyBorder="1" applyAlignment="1" applyProtection="1">
      <alignment vertical="center" textRotation="90"/>
      <protection locked="0"/>
    </xf>
    <xf numFmtId="0" fontId="74" fillId="11" borderId="0" xfId="9" applyFont="1" applyFill="1" applyAlignment="1" applyProtection="1">
      <alignment vertical="center" textRotation="90"/>
      <protection locked="0"/>
    </xf>
    <xf numFmtId="0" fontId="72" fillId="0" borderId="0" xfId="9" applyAlignment="1" applyProtection="1">
      <alignment horizontal="left"/>
      <protection locked="0"/>
    </xf>
    <xf numFmtId="44" fontId="0" fillId="12" borderId="4" xfId="1" applyFont="1" applyFill="1" applyBorder="1"/>
    <xf numFmtId="0" fontId="19" fillId="2" borderId="6" xfId="0" applyFont="1" applyFill="1" applyBorder="1" applyAlignment="1">
      <alignment horizontal="center" vertical="center" wrapText="1"/>
    </xf>
    <xf numFmtId="0" fontId="78" fillId="0" borderId="0" xfId="7" applyFont="1"/>
    <xf numFmtId="9" fontId="80" fillId="0" borderId="0" xfId="16" applyNumberFormat="1" applyFont="1"/>
    <xf numFmtId="0" fontId="80" fillId="0" borderId="42" xfId="7" applyFont="1" applyBorder="1" applyAlignment="1">
      <alignment horizontal="center"/>
    </xf>
    <xf numFmtId="0" fontId="80" fillId="0" borderId="17" xfId="7" applyFont="1" applyBorder="1" applyAlignment="1">
      <alignment horizontal="center"/>
    </xf>
    <xf numFmtId="0" fontId="78" fillId="0" borderId="0" xfId="7" applyFont="1" applyAlignment="1">
      <alignment horizontal="center"/>
    </xf>
    <xf numFmtId="0" fontId="81" fillId="0" borderId="25" xfId="7" applyFont="1" applyBorder="1" applyAlignment="1">
      <alignment horizontal="center" vertical="center"/>
    </xf>
    <xf numFmtId="0" fontId="80" fillId="8" borderId="26" xfId="7" applyFont="1" applyFill="1" applyBorder="1" applyAlignment="1">
      <alignment horizontal="center"/>
    </xf>
    <xf numFmtId="10" fontId="80" fillId="8" borderId="23" xfId="16" applyNumberFormat="1" applyFont="1" applyFill="1" applyBorder="1"/>
    <xf numFmtId="44" fontId="80" fillId="0" borderId="0" xfId="1" applyFont="1" applyBorder="1" applyAlignment="1" applyProtection="1"/>
    <xf numFmtId="0" fontId="82" fillId="0" borderId="0" xfId="7" applyFont="1"/>
    <xf numFmtId="0" fontId="77" fillId="0" borderId="0" xfId="0" applyFont="1" applyAlignment="1">
      <alignment horizontal="center" vertical="center"/>
    </xf>
    <xf numFmtId="0" fontId="80" fillId="0" borderId="42" xfId="7" applyFont="1" applyBorder="1" applyAlignment="1">
      <alignment horizontal="center" vertical="center"/>
    </xf>
    <xf numFmtId="0" fontId="80" fillId="0" borderId="17" xfId="7" applyFont="1" applyBorder="1" applyAlignment="1">
      <alignment horizontal="center" vertical="center"/>
    </xf>
    <xf numFmtId="0" fontId="77" fillId="0" borderId="25" xfId="0" applyFont="1" applyBorder="1" applyAlignment="1">
      <alignment horizontal="center" vertical="center"/>
    </xf>
    <xf numFmtId="0" fontId="80" fillId="2" borderId="26" xfId="7" applyFont="1" applyFill="1" applyBorder="1"/>
    <xf numFmtId="10" fontId="80" fillId="2" borderId="23" xfId="16" applyNumberFormat="1" applyFont="1" applyFill="1" applyBorder="1"/>
    <xf numFmtId="0" fontId="80" fillId="0" borderId="18" xfId="7" applyFont="1" applyBorder="1" applyAlignment="1">
      <alignment horizontal="center"/>
    </xf>
    <xf numFmtId="0" fontId="80" fillId="0" borderId="19" xfId="7" applyFont="1" applyBorder="1" applyAlignment="1">
      <alignment horizontal="center"/>
    </xf>
    <xf numFmtId="44" fontId="83" fillId="0" borderId="0" xfId="1" applyFont="1" applyBorder="1" applyAlignment="1" applyProtection="1">
      <alignment horizontal="center" vertical="center"/>
    </xf>
    <xf numFmtId="0" fontId="82" fillId="0" borderId="25" xfId="7" applyFont="1" applyBorder="1" applyAlignment="1">
      <alignment horizontal="center" vertical="center"/>
    </xf>
    <xf numFmtId="0" fontId="80" fillId="2" borderId="26" xfId="7" applyFont="1" applyFill="1" applyBorder="1" applyAlignment="1">
      <alignment horizontal="center" vertical="center"/>
    </xf>
    <xf numFmtId="10" fontId="80" fillId="2" borderId="23" xfId="16" applyNumberFormat="1" applyFont="1" applyFill="1" applyBorder="1" applyAlignment="1">
      <alignment horizontal="center" vertical="center"/>
    </xf>
    <xf numFmtId="0" fontId="84" fillId="0" borderId="0" xfId="7" applyFont="1"/>
    <xf numFmtId="0" fontId="82" fillId="0" borderId="4" xfId="7" applyFont="1" applyBorder="1" applyAlignment="1">
      <alignment horizontal="center" vertical="center"/>
    </xf>
    <xf numFmtId="0" fontId="82" fillId="0" borderId="25" xfId="7" applyFont="1" applyBorder="1" applyAlignment="1">
      <alignment horizontal="center"/>
    </xf>
    <xf numFmtId="0" fontId="80" fillId="2" borderId="26" xfId="7" applyFont="1" applyFill="1" applyBorder="1" applyAlignment="1">
      <alignment horizontal="center"/>
    </xf>
    <xf numFmtId="10" fontId="80" fillId="2" borderId="23" xfId="16" applyNumberFormat="1" applyFont="1" applyFill="1" applyBorder="1" applyAlignment="1">
      <alignment horizontal="center"/>
    </xf>
    <xf numFmtId="4" fontId="77" fillId="0" borderId="0" xfId="0" applyNumberFormat="1" applyFont="1" applyAlignment="1">
      <alignment horizontal="center" vertical="center"/>
    </xf>
    <xf numFmtId="44" fontId="82" fillId="0" borderId="0" xfId="1" applyFont="1" applyBorder="1" applyAlignment="1" applyProtection="1">
      <alignment horizontal="center" vertical="center"/>
    </xf>
    <xf numFmtId="0" fontId="85" fillId="0" borderId="0" xfId="7" applyFont="1"/>
    <xf numFmtId="0" fontId="82" fillId="0" borderId="0" xfId="0" applyFont="1" applyAlignment="1">
      <alignment vertical="center"/>
    </xf>
    <xf numFmtId="44" fontId="86" fillId="0" borderId="0" xfId="1" applyFont="1" applyBorder="1" applyAlignment="1" applyProtection="1"/>
    <xf numFmtId="0" fontId="82" fillId="0" borderId="0" xfId="0" applyFont="1" applyAlignment="1">
      <alignment horizontal="center" vertical="center"/>
    </xf>
    <xf numFmtId="0" fontId="48" fillId="0" borderId="0" xfId="0" applyFont="1" applyAlignment="1">
      <alignment horizontal="center" vertical="center"/>
    </xf>
    <xf numFmtId="1" fontId="36" fillId="0" borderId="0" xfId="0" applyNumberFormat="1" applyFont="1" applyAlignment="1">
      <alignment horizontal="center" vertical="center"/>
    </xf>
    <xf numFmtId="4" fontId="30" fillId="0" borderId="4" xfId="7" applyNumberFormat="1" applyFont="1" applyBorder="1" applyAlignment="1">
      <alignment horizontal="center" vertical="center" shrinkToFit="1"/>
    </xf>
    <xf numFmtId="4" fontId="30" fillId="0" borderId="31" xfId="7" applyNumberFormat="1" applyFont="1" applyBorder="1" applyAlignment="1">
      <alignment horizontal="center" vertical="center" shrinkToFit="1"/>
    </xf>
    <xf numFmtId="43" fontId="18" fillId="0" borderId="0" xfId="15" applyFont="1" applyAlignment="1">
      <alignment vertical="center"/>
    </xf>
    <xf numFmtId="44" fontId="0" fillId="13" borderId="4" xfId="1" applyFont="1" applyFill="1" applyBorder="1" applyProtection="1">
      <protection locked="0"/>
    </xf>
    <xf numFmtId="0" fontId="0" fillId="13" borderId="0" xfId="0" applyFill="1" applyAlignment="1">
      <alignment horizontal="center" vertical="center"/>
    </xf>
    <xf numFmtId="9" fontId="0" fillId="13" borderId="4" xfId="0" applyNumberFormat="1" applyFill="1" applyBorder="1" applyAlignment="1" applyProtection="1">
      <alignment horizontal="center"/>
      <protection locked="0"/>
    </xf>
    <xf numFmtId="44" fontId="0" fillId="13" borderId="4" xfId="1" applyFont="1" applyFill="1" applyBorder="1" applyAlignment="1" applyProtection="1">
      <alignment horizontal="center"/>
      <protection locked="0"/>
    </xf>
    <xf numFmtId="44" fontId="0" fillId="13" borderId="23" xfId="1" applyFont="1" applyFill="1" applyBorder="1" applyProtection="1">
      <protection locked="0"/>
    </xf>
    <xf numFmtId="44" fontId="0" fillId="13" borderId="23" xfId="1" applyFont="1" applyFill="1" applyBorder="1" applyAlignment="1" applyProtection="1">
      <alignment horizontal="center" vertical="center"/>
      <protection locked="0"/>
    </xf>
    <xf numFmtId="44" fontId="0" fillId="13" borderId="23" xfId="1" applyFont="1" applyFill="1" applyBorder="1" applyAlignment="1" applyProtection="1">
      <alignment horizontal="center"/>
      <protection locked="0"/>
    </xf>
    <xf numFmtId="0" fontId="0" fillId="13" borderId="16" xfId="0" applyFill="1" applyBorder="1"/>
    <xf numFmtId="0" fontId="86" fillId="0" borderId="15" xfId="0" applyFont="1" applyBorder="1" applyProtection="1">
      <protection locked="0"/>
    </xf>
    <xf numFmtId="44" fontId="86" fillId="13" borderId="4" xfId="1" applyFont="1" applyFill="1" applyBorder="1" applyProtection="1">
      <protection locked="0"/>
    </xf>
    <xf numFmtId="44" fontId="86" fillId="13" borderId="4" xfId="1" applyFont="1" applyFill="1" applyBorder="1" applyAlignment="1" applyProtection="1">
      <alignment horizontal="center"/>
      <protection locked="0"/>
    </xf>
    <xf numFmtId="44" fontId="0" fillId="13" borderId="49" xfId="1" applyFont="1" applyFill="1" applyBorder="1" applyProtection="1">
      <protection locked="0"/>
    </xf>
    <xf numFmtId="44" fontId="0" fillId="13" borderId="49" xfId="1" applyFont="1" applyFill="1" applyBorder="1" applyAlignment="1" applyProtection="1">
      <alignment horizontal="center" vertical="center"/>
      <protection locked="0"/>
    </xf>
    <xf numFmtId="44" fontId="0" fillId="13" borderId="49" xfId="1" applyFont="1" applyFill="1" applyBorder="1" applyAlignment="1" applyProtection="1">
      <alignment horizontal="center"/>
      <protection locked="0"/>
    </xf>
    <xf numFmtId="44" fontId="0" fillId="13" borderId="4" xfId="1" applyFont="1" applyFill="1" applyBorder="1"/>
    <xf numFmtId="44" fontId="0" fillId="13" borderId="53" xfId="1" applyFont="1" applyFill="1" applyBorder="1" applyAlignment="1">
      <alignment horizontal="center"/>
    </xf>
    <xf numFmtId="0" fontId="0" fillId="14" borderId="0" xfId="0" applyFill="1"/>
    <xf numFmtId="170" fontId="0" fillId="0" borderId="0" xfId="0" applyNumberFormat="1"/>
    <xf numFmtId="9" fontId="0" fillId="13" borderId="4" xfId="13" applyFont="1" applyFill="1" applyBorder="1" applyAlignment="1">
      <alignment horizontal="center"/>
    </xf>
    <xf numFmtId="170" fontId="0" fillId="13" borderId="4" xfId="1" applyNumberFormat="1" applyFont="1" applyFill="1" applyBorder="1" applyAlignment="1" applyProtection="1">
      <alignment horizontal="center"/>
      <protection locked="0"/>
    </xf>
    <xf numFmtId="9" fontId="0" fillId="13" borderId="4" xfId="13" applyFont="1" applyFill="1" applyBorder="1" applyAlignment="1" applyProtection="1">
      <alignment horizontal="center"/>
      <protection locked="0"/>
    </xf>
    <xf numFmtId="14" fontId="6" fillId="0" borderId="5" xfId="0" applyNumberFormat="1" applyFont="1" applyBorder="1" applyAlignment="1">
      <alignment horizontal="center" vertical="center"/>
    </xf>
    <xf numFmtId="10" fontId="18" fillId="0" borderId="0" xfId="13" applyNumberFormat="1" applyFont="1" applyAlignment="1">
      <alignment vertical="center"/>
    </xf>
    <xf numFmtId="0" fontId="2" fillId="7" borderId="26" xfId="0" applyFont="1" applyFill="1" applyBorder="1" applyAlignment="1">
      <alignment horizontal="center" vertical="center" wrapText="1"/>
    </xf>
    <xf numFmtId="0" fontId="6" fillId="0" borderId="5" xfId="0" applyFont="1" applyBorder="1" applyAlignment="1">
      <alignment horizontal="center" vertical="center"/>
    </xf>
    <xf numFmtId="17" fontId="14" fillId="0" borderId="21" xfId="0" applyNumberFormat="1" applyFont="1" applyBorder="1" applyAlignment="1">
      <alignment horizontal="center" vertical="center" wrapText="1"/>
    </xf>
    <xf numFmtId="0" fontId="14" fillId="0" borderId="22" xfId="0" applyFont="1" applyBorder="1" applyAlignment="1">
      <alignment vertical="center" wrapText="1"/>
    </xf>
    <xf numFmtId="0" fontId="21" fillId="0" borderId="54" xfId="0" applyFont="1" applyBorder="1" applyAlignment="1">
      <alignment horizontal="center" vertical="center" wrapText="1"/>
    </xf>
    <xf numFmtId="0" fontId="21" fillId="0" borderId="21" xfId="0" applyFont="1" applyBorder="1" applyAlignment="1">
      <alignment horizontal="center" vertical="center" wrapText="1"/>
    </xf>
    <xf numFmtId="0" fontId="21" fillId="0" borderId="21" xfId="0" applyFont="1" applyBorder="1" applyAlignment="1">
      <alignment vertical="center" wrapText="1"/>
    </xf>
    <xf numFmtId="0" fontId="89" fillId="0" borderId="55" xfId="0" applyFont="1" applyBorder="1" applyAlignment="1">
      <alignment horizontal="center" vertical="center" wrapText="1"/>
    </xf>
    <xf numFmtId="0" fontId="89" fillId="0" borderId="19" xfId="0" applyFont="1" applyBorder="1" applyAlignment="1">
      <alignment horizontal="center" vertical="center" wrapText="1"/>
    </xf>
    <xf numFmtId="0" fontId="90" fillId="0" borderId="19" xfId="0" applyFont="1" applyBorder="1" applyAlignment="1">
      <alignment vertical="center" wrapText="1"/>
    </xf>
    <xf numFmtId="170" fontId="89" fillId="0" borderId="56" xfId="0" applyNumberFormat="1" applyFont="1" applyBorder="1" applyAlignment="1">
      <alignment horizontal="center" vertical="center" wrapText="1"/>
    </xf>
    <xf numFmtId="0" fontId="89" fillId="0" borderId="25" xfId="0" applyFont="1" applyBorder="1" applyAlignment="1">
      <alignment horizontal="center" vertical="center" wrapText="1"/>
    </xf>
    <xf numFmtId="0" fontId="89" fillId="0" borderId="4" xfId="0" applyFont="1" applyBorder="1" applyAlignment="1">
      <alignment horizontal="center" vertical="center" wrapText="1"/>
    </xf>
    <xf numFmtId="0" fontId="90" fillId="0" borderId="4" xfId="0" applyFont="1" applyBorder="1" applyAlignment="1">
      <alignment vertical="center" wrapText="1"/>
    </xf>
    <xf numFmtId="170" fontId="89" fillId="0" borderId="4" xfId="0" applyNumberFormat="1" applyFont="1" applyBorder="1" applyAlignment="1">
      <alignment horizontal="center" vertical="center" wrapText="1"/>
    </xf>
    <xf numFmtId="170" fontId="89" fillId="0" borderId="20" xfId="0" applyNumberFormat="1" applyFont="1" applyBorder="1" applyAlignment="1">
      <alignment horizontal="center" vertical="center" wrapText="1"/>
    </xf>
    <xf numFmtId="170" fontId="89" fillId="0" borderId="31" xfId="0" applyNumberFormat="1" applyFont="1" applyBorder="1" applyAlignment="1">
      <alignment horizontal="center" vertical="center" wrapText="1"/>
    </xf>
    <xf numFmtId="0" fontId="89" fillId="0" borderId="4" xfId="0" applyFont="1" applyBorder="1" applyAlignment="1">
      <alignment vertical="center" wrapText="1"/>
    </xf>
    <xf numFmtId="0" fontId="93" fillId="0" borderId="25" xfId="0" applyFont="1" applyBorder="1" applyAlignment="1">
      <alignment horizontal="center" vertical="center"/>
    </xf>
    <xf numFmtId="0" fontId="42" fillId="0" borderId="4" xfId="0" applyFont="1" applyBorder="1" applyAlignment="1">
      <alignment horizontal="center" vertical="center" wrapText="1"/>
    </xf>
    <xf numFmtId="0" fontId="93" fillId="0" borderId="4" xfId="0" applyFont="1" applyBorder="1" applyAlignment="1">
      <alignment vertical="center" wrapText="1"/>
    </xf>
    <xf numFmtId="0" fontId="93" fillId="0" borderId="25" xfId="0" applyFont="1" applyBorder="1" applyAlignment="1">
      <alignment horizontal="center"/>
    </xf>
    <xf numFmtId="0" fontId="94" fillId="0" borderId="4" xfId="0" applyFont="1" applyBorder="1" applyAlignment="1">
      <alignment horizontal="center" vertical="center"/>
    </xf>
    <xf numFmtId="0" fontId="89" fillId="0" borderId="4" xfId="0" applyFont="1" applyBorder="1" applyAlignment="1">
      <alignment vertical="center"/>
    </xf>
    <xf numFmtId="0" fontId="90" fillId="0" borderId="4" xfId="0" applyFont="1" applyBorder="1" applyAlignment="1">
      <alignment vertical="center"/>
    </xf>
    <xf numFmtId="0" fontId="94" fillId="0" borderId="25" xfId="0" applyFont="1" applyBorder="1" applyAlignment="1">
      <alignment horizontal="center"/>
    </xf>
    <xf numFmtId="0" fontId="89" fillId="0" borderId="57" xfId="0" applyFont="1" applyBorder="1" applyAlignment="1">
      <alignment horizontal="center" vertical="center" wrapText="1"/>
    </xf>
    <xf numFmtId="0" fontId="89" fillId="0" borderId="30" xfId="0" applyFont="1" applyBorder="1" applyAlignment="1">
      <alignment horizontal="center" vertical="center" wrapText="1"/>
    </xf>
    <xf numFmtId="0" fontId="90" fillId="0" borderId="30" xfId="0" applyFont="1" applyBorder="1" applyAlignment="1">
      <alignment vertical="center" wrapText="1"/>
    </xf>
    <xf numFmtId="170" fontId="89" fillId="0" borderId="30" xfId="0" applyNumberFormat="1" applyFont="1" applyBorder="1" applyAlignment="1">
      <alignment horizontal="center" vertical="center" wrapText="1"/>
    </xf>
    <xf numFmtId="170" fontId="89" fillId="0" borderId="43" xfId="0" applyNumberFormat="1" applyFont="1" applyBorder="1" applyAlignment="1">
      <alignment horizontal="center" vertical="center" wrapText="1"/>
    </xf>
    <xf numFmtId="0" fontId="89" fillId="0" borderId="58" xfId="0" applyFont="1" applyBorder="1" applyAlignment="1">
      <alignment horizontal="center" vertical="center" wrapText="1"/>
    </xf>
    <xf numFmtId="0" fontId="89" fillId="0" borderId="59" xfId="0" applyFont="1" applyBorder="1" applyAlignment="1">
      <alignment horizontal="center" vertical="center" wrapText="1"/>
    </xf>
    <xf numFmtId="170" fontId="48" fillId="6" borderId="60" xfId="0" applyNumberFormat="1" applyFont="1" applyFill="1" applyBorder="1" applyAlignment="1">
      <alignment horizontal="center" vertical="center" wrapText="1"/>
    </xf>
    <xf numFmtId="0" fontId="89" fillId="0" borderId="9" xfId="0" applyFont="1" applyBorder="1" applyAlignment="1">
      <alignment horizontal="center" vertical="center" wrapText="1"/>
    </xf>
    <xf numFmtId="0" fontId="89" fillId="0" borderId="10" xfId="0" applyFont="1" applyBorder="1" applyAlignment="1">
      <alignment horizontal="center" vertical="center" wrapText="1"/>
    </xf>
    <xf numFmtId="0" fontId="90" fillId="0" borderId="3" xfId="0" applyFont="1" applyBorder="1" applyAlignment="1">
      <alignment horizontal="justify" vertical="center" wrapText="1"/>
    </xf>
    <xf numFmtId="170" fontId="89" fillId="0" borderId="10" xfId="0" applyNumberFormat="1" applyFont="1" applyBorder="1" applyAlignment="1">
      <alignment horizontal="center" vertical="center" wrapText="1"/>
    </xf>
    <xf numFmtId="170" fontId="89" fillId="0" borderId="61" xfId="0" applyNumberFormat="1" applyFont="1" applyBorder="1" applyAlignment="1">
      <alignment horizontal="center" vertical="center" wrapText="1"/>
    </xf>
    <xf numFmtId="0" fontId="89" fillId="0" borderId="2" xfId="0" applyFont="1" applyBorder="1" applyAlignment="1">
      <alignment horizontal="center" vertical="center" wrapText="1"/>
    </xf>
    <xf numFmtId="0" fontId="89" fillId="0" borderId="3" xfId="0" applyFont="1" applyBorder="1" applyAlignment="1">
      <alignment horizontal="center" vertical="center" wrapText="1"/>
    </xf>
    <xf numFmtId="0" fontId="90" fillId="0" borderId="0" xfId="0" applyFont="1" applyAlignment="1">
      <alignment horizontal="justify" vertical="center"/>
    </xf>
    <xf numFmtId="0" fontId="90" fillId="0" borderId="3" xfId="0" applyFont="1" applyBorder="1" applyAlignment="1">
      <alignment horizontal="left" vertical="center" wrapText="1"/>
    </xf>
    <xf numFmtId="0" fontId="90" fillId="0" borderId="10" xfId="0" applyFont="1" applyBorder="1" applyAlignment="1">
      <alignment horizontal="justify" vertical="center" wrapText="1"/>
    </xf>
    <xf numFmtId="170" fontId="2" fillId="3" borderId="60" xfId="0" applyNumberFormat="1" applyFont="1" applyFill="1" applyBorder="1" applyAlignment="1">
      <alignment horizontal="center" vertical="center" wrapText="1"/>
    </xf>
    <xf numFmtId="0" fontId="2" fillId="0" borderId="6"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62" xfId="0" applyFont="1" applyBorder="1" applyAlignment="1">
      <alignment horizontal="justify" vertical="center" wrapText="1"/>
    </xf>
    <xf numFmtId="0" fontId="14" fillId="0" borderId="62" xfId="0" applyFont="1" applyBorder="1" applyAlignment="1">
      <alignment horizontal="center" vertical="center" wrapText="1"/>
    </xf>
    <xf numFmtId="170" fontId="89" fillId="0" borderId="62" xfId="0" applyNumberFormat="1" applyFont="1" applyBorder="1" applyAlignment="1">
      <alignment horizontal="center" vertical="center" wrapText="1"/>
    </xf>
    <xf numFmtId="170" fontId="89" fillId="0" borderId="63" xfId="0" applyNumberFormat="1" applyFont="1" applyBorder="1" applyAlignment="1">
      <alignment horizontal="center" vertical="center" wrapText="1"/>
    </xf>
    <xf numFmtId="0" fontId="51" fillId="7" borderId="21" xfId="0" applyFont="1" applyFill="1" applyBorder="1" applyAlignment="1">
      <alignment horizontal="center" vertical="center" wrapText="1"/>
    </xf>
    <xf numFmtId="0" fontId="51" fillId="7" borderId="22" xfId="0" applyFont="1" applyFill="1" applyBorder="1" applyAlignment="1">
      <alignment horizontal="center" vertical="center" wrapText="1"/>
    </xf>
    <xf numFmtId="170" fontId="57" fillId="7" borderId="64" xfId="1" applyNumberFormat="1" applyFont="1" applyFill="1" applyBorder="1" applyAlignment="1">
      <alignment horizontal="center" vertical="center" wrapText="1"/>
    </xf>
    <xf numFmtId="170" fontId="57" fillId="7" borderId="30" xfId="1" applyNumberFormat="1" applyFont="1" applyFill="1" applyBorder="1" applyAlignment="1">
      <alignment horizontal="center" vertical="center" wrapText="1"/>
    </xf>
    <xf numFmtId="0" fontId="14" fillId="0" borderId="65" xfId="0" applyFont="1" applyBorder="1" applyAlignment="1">
      <alignment horizontal="center" vertical="center" wrapText="1"/>
    </xf>
    <xf numFmtId="170" fontId="89" fillId="0" borderId="65" xfId="0" applyNumberFormat="1" applyFont="1" applyBorder="1" applyAlignment="1">
      <alignment horizontal="center" vertical="center" wrapText="1"/>
    </xf>
    <xf numFmtId="170" fontId="89" fillId="0" borderId="66" xfId="0" applyNumberFormat="1" applyFont="1" applyBorder="1" applyAlignment="1">
      <alignment horizontal="center" vertical="center" wrapText="1"/>
    </xf>
    <xf numFmtId="0" fontId="51" fillId="7" borderId="67" xfId="0" applyFont="1" applyFill="1" applyBorder="1" applyAlignment="1">
      <alignment horizontal="center" vertical="center" wrapText="1"/>
    </xf>
    <xf numFmtId="0" fontId="51" fillId="7" borderId="60" xfId="0" applyFont="1" applyFill="1" applyBorder="1" applyAlignment="1">
      <alignment horizontal="center" vertical="center" wrapText="1"/>
    </xf>
    <xf numFmtId="0" fontId="52" fillId="0" borderId="16" xfId="0" applyFont="1" applyBorder="1" applyAlignment="1">
      <alignment vertical="center" wrapText="1"/>
    </xf>
    <xf numFmtId="1" fontId="48" fillId="0" borderId="0" xfId="0" applyNumberFormat="1" applyFont="1" applyAlignment="1">
      <alignment horizontal="center" vertical="center"/>
    </xf>
    <xf numFmtId="0" fontId="14" fillId="0" borderId="68" xfId="0" applyFont="1" applyBorder="1" applyAlignment="1">
      <alignment horizontal="center" vertical="center" wrapText="1"/>
    </xf>
    <xf numFmtId="10" fontId="0" fillId="0" borderId="24" xfId="13" applyNumberFormat="1" applyFont="1" applyBorder="1" applyAlignment="1">
      <alignment horizontal="center" vertical="center"/>
    </xf>
    <xf numFmtId="10" fontId="0" fillId="0" borderId="26" xfId="0" applyNumberFormat="1" applyBorder="1" applyAlignment="1">
      <alignment horizontal="center"/>
    </xf>
    <xf numFmtId="10" fontId="0" fillId="0" borderId="23" xfId="13" applyNumberFormat="1" applyFont="1" applyBorder="1" applyAlignment="1">
      <alignment horizontal="center"/>
    </xf>
    <xf numFmtId="0" fontId="0" fillId="13" borderId="42" xfId="0" applyFill="1" applyBorder="1" applyAlignment="1">
      <alignment horizontal="center"/>
    </xf>
    <xf numFmtId="0" fontId="0" fillId="13" borderId="17" xfId="0" applyFill="1" applyBorder="1" applyAlignment="1">
      <alignment horizontal="center"/>
    </xf>
    <xf numFmtId="0" fontId="0" fillId="13" borderId="47" xfId="0" applyFill="1" applyBorder="1" applyAlignment="1">
      <alignment horizontal="center" vertical="center"/>
    </xf>
    <xf numFmtId="0" fontId="0" fillId="15" borderId="42" xfId="0" applyFill="1" applyBorder="1" applyAlignment="1">
      <alignment horizontal="center" vertical="center"/>
    </xf>
    <xf numFmtId="10" fontId="0" fillId="15" borderId="47" xfId="13" applyNumberFormat="1" applyFont="1" applyFill="1" applyBorder="1" applyAlignment="1">
      <alignment horizontal="center" vertical="center"/>
    </xf>
    <xf numFmtId="0" fontId="0" fillId="15" borderId="4" xfId="0" applyFill="1" applyBorder="1"/>
    <xf numFmtId="0" fontId="70" fillId="15" borderId="4" xfId="0" applyFont="1" applyFill="1" applyBorder="1" applyAlignment="1">
      <alignment horizontal="center" vertical="center"/>
    </xf>
    <xf numFmtId="0" fontId="70" fillId="13" borderId="4" xfId="0" applyFont="1" applyFill="1" applyBorder="1" applyAlignment="1">
      <alignment horizontal="center" vertical="center"/>
    </xf>
    <xf numFmtId="10" fontId="18" fillId="0" borderId="0" xfId="0" applyNumberFormat="1" applyFont="1" applyAlignment="1">
      <alignment vertical="center"/>
    </xf>
    <xf numFmtId="43" fontId="52" fillId="13" borderId="4" xfId="15" applyFont="1" applyFill="1" applyBorder="1" applyAlignment="1">
      <alignment horizontal="center" vertical="center" wrapText="1"/>
    </xf>
    <xf numFmtId="43" fontId="52" fillId="13" borderId="69" xfId="15" applyFont="1" applyFill="1" applyBorder="1" applyAlignment="1">
      <alignment horizontal="center" vertical="center" wrapText="1"/>
    </xf>
    <xf numFmtId="170" fontId="30" fillId="9" borderId="4" xfId="1" applyNumberFormat="1" applyFont="1" applyFill="1" applyBorder="1" applyAlignment="1" applyProtection="1">
      <alignment horizontal="center" vertical="center" shrinkToFit="1"/>
    </xf>
    <xf numFmtId="170" fontId="30" fillId="9" borderId="4" xfId="15" applyNumberFormat="1" applyFont="1" applyFill="1" applyBorder="1" applyAlignment="1" applyProtection="1">
      <alignment horizontal="center" vertical="center" shrinkToFit="1"/>
    </xf>
    <xf numFmtId="1" fontId="68" fillId="0" borderId="52" xfId="0" applyNumberFormat="1" applyFont="1" applyBorder="1" applyAlignment="1">
      <alignment horizontal="center" vertical="center" wrapText="1"/>
    </xf>
    <xf numFmtId="43" fontId="0" fillId="0" borderId="32" xfId="0" applyNumberFormat="1" applyBorder="1"/>
    <xf numFmtId="9" fontId="0" fillId="0" borderId="32" xfId="13" applyFont="1" applyBorder="1"/>
    <xf numFmtId="170" fontId="0" fillId="0" borderId="33" xfId="0" applyNumberFormat="1" applyBorder="1"/>
    <xf numFmtId="1" fontId="68" fillId="0" borderId="16" xfId="0" applyNumberFormat="1" applyFont="1" applyBorder="1" applyAlignment="1">
      <alignment horizontal="center" vertical="center" wrapText="1"/>
    </xf>
    <xf numFmtId="9" fontId="0" fillId="0" borderId="0" xfId="13" applyFont="1" applyBorder="1"/>
    <xf numFmtId="170" fontId="0" fillId="0" borderId="15" xfId="0" applyNumberFormat="1" applyBorder="1"/>
    <xf numFmtId="9" fontId="0" fillId="0" borderId="0" xfId="0" applyNumberFormat="1"/>
    <xf numFmtId="170" fontId="29" fillId="0" borderId="16" xfId="0" applyNumberFormat="1" applyFont="1" applyBorder="1" applyAlignment="1">
      <alignment horizontal="center" vertical="center"/>
    </xf>
    <xf numFmtId="170" fontId="29" fillId="0" borderId="34" xfId="0" applyNumberFormat="1" applyFont="1" applyBorder="1" applyAlignment="1">
      <alignment horizontal="center" vertical="center"/>
    </xf>
    <xf numFmtId="43" fontId="0" fillId="0" borderId="35" xfId="0" applyNumberFormat="1" applyBorder="1"/>
    <xf numFmtId="4" fontId="66" fillId="0" borderId="4" xfId="0" applyNumberFormat="1" applyFont="1" applyBorder="1" applyAlignment="1">
      <alignment horizontal="center" vertical="center" wrapText="1"/>
    </xf>
    <xf numFmtId="43" fontId="65" fillId="0" borderId="4" xfId="0" applyNumberFormat="1" applyFont="1" applyBorder="1"/>
    <xf numFmtId="0" fontId="65" fillId="0" borderId="4" xfId="0" applyFont="1" applyBorder="1"/>
    <xf numFmtId="4" fontId="66" fillId="0" borderId="4" xfId="0" applyNumberFormat="1" applyFont="1" applyBorder="1" applyAlignment="1">
      <alignment horizontal="right" vertical="center" wrapText="1"/>
    </xf>
    <xf numFmtId="9" fontId="65" fillId="0" borderId="4" xfId="0" applyNumberFormat="1" applyFont="1" applyBorder="1"/>
    <xf numFmtId="43" fontId="65" fillId="0" borderId="4" xfId="0" applyNumberFormat="1" applyFont="1" applyBorder="1" applyAlignment="1">
      <alignment horizontal="center" vertical="center"/>
    </xf>
    <xf numFmtId="9" fontId="65" fillId="0" borderId="4" xfId="0" applyNumberFormat="1" applyFont="1" applyBorder="1" applyAlignment="1">
      <alignment vertical="center"/>
    </xf>
    <xf numFmtId="9" fontId="65" fillId="0" borderId="4" xfId="13" applyFont="1" applyBorder="1" applyAlignment="1">
      <alignment vertical="center"/>
    </xf>
    <xf numFmtId="43" fontId="65" fillId="0" borderId="4" xfId="15" applyFont="1" applyBorder="1"/>
    <xf numFmtId="0" fontId="0" fillId="2" borderId="0" xfId="0" applyFill="1" applyAlignment="1">
      <alignment horizontal="center" vertical="center"/>
    </xf>
    <xf numFmtId="170" fontId="0" fillId="12" borderId="24" xfId="0" applyNumberFormat="1" applyFill="1" applyBorder="1" applyAlignment="1" applyProtection="1">
      <alignment horizontal="center"/>
      <protection locked="0"/>
    </xf>
    <xf numFmtId="44" fontId="0" fillId="12" borderId="23" xfId="1" applyFont="1" applyFill="1" applyBorder="1" applyAlignment="1" applyProtection="1">
      <alignment horizontal="center"/>
      <protection locked="0"/>
    </xf>
    <xf numFmtId="44" fontId="0" fillId="0" borderId="24" xfId="1" applyFont="1" applyFill="1" applyBorder="1" applyAlignment="1">
      <alignment horizontal="center" vertical="center"/>
    </xf>
    <xf numFmtId="170" fontId="0" fillId="0" borderId="24" xfId="0" applyNumberFormat="1" applyBorder="1" applyAlignment="1" applyProtection="1">
      <alignment horizontal="center"/>
      <protection locked="0"/>
    </xf>
    <xf numFmtId="0" fontId="0" fillId="2" borderId="4" xfId="0" applyFill="1" applyBorder="1" applyAlignment="1">
      <alignment horizontal="center" vertical="center"/>
    </xf>
    <xf numFmtId="0" fontId="0" fillId="2" borderId="4" xfId="0" applyFill="1" applyBorder="1" applyAlignment="1">
      <alignment horizontal="center"/>
    </xf>
    <xf numFmtId="0" fontId="0" fillId="2" borderId="4" xfId="0" applyFill="1" applyBorder="1" applyAlignment="1">
      <alignment horizontal="center" vertical="center" wrapText="1"/>
    </xf>
    <xf numFmtId="0" fontId="0" fillId="2" borderId="4" xfId="0" applyFill="1" applyBorder="1" applyAlignment="1">
      <alignment horizontal="center" wrapText="1"/>
    </xf>
    <xf numFmtId="0" fontId="0" fillId="2" borderId="31" xfId="0" applyFill="1" applyBorder="1" applyAlignment="1">
      <alignment horizontal="center" vertical="center" wrapText="1"/>
    </xf>
    <xf numFmtId="0" fontId="0" fillId="2" borderId="53" xfId="0" applyFill="1" applyBorder="1" applyAlignment="1">
      <alignment horizontal="center" vertical="center"/>
    </xf>
    <xf numFmtId="2" fontId="18" fillId="0" borderId="0" xfId="0" applyNumberFormat="1" applyFont="1" applyAlignment="1">
      <alignment horizontal="center" vertical="center"/>
    </xf>
    <xf numFmtId="0" fontId="97" fillId="0" borderId="0" xfId="0" applyFont="1"/>
    <xf numFmtId="0" fontId="97" fillId="0" borderId="0" xfId="0" applyFont="1" applyAlignment="1">
      <alignment horizontal="right"/>
    </xf>
    <xf numFmtId="0" fontId="97" fillId="0" borderId="70" xfId="0" applyFont="1" applyBorder="1"/>
    <xf numFmtId="0" fontId="97" fillId="0" borderId="71" xfId="0" applyFont="1" applyBorder="1" applyAlignment="1">
      <alignment horizontal="right"/>
    </xf>
    <xf numFmtId="0" fontId="96" fillId="0" borderId="72" xfId="0" applyFont="1" applyBorder="1" applyAlignment="1">
      <alignment horizontal="left" indent="1"/>
    </xf>
    <xf numFmtId="0" fontId="97" fillId="0" borderId="73" xfId="0" applyFont="1" applyBorder="1" applyAlignment="1">
      <alignment horizontal="right"/>
    </xf>
    <xf numFmtId="0" fontId="97" fillId="0" borderId="3" xfId="0" applyFont="1" applyBorder="1" applyAlignment="1">
      <alignment horizontal="left" indent="1"/>
    </xf>
    <xf numFmtId="0" fontId="97" fillId="0" borderId="3" xfId="0" applyFont="1" applyBorder="1" applyAlignment="1">
      <alignment horizontal="right"/>
    </xf>
    <xf numFmtId="0" fontId="96" fillId="0" borderId="74" xfId="0" applyFont="1" applyBorder="1" applyAlignment="1">
      <alignment horizontal="left" indent="1"/>
    </xf>
    <xf numFmtId="0" fontId="97" fillId="0" borderId="50" xfId="0" applyFont="1" applyBorder="1" applyAlignment="1">
      <alignment horizontal="right"/>
    </xf>
    <xf numFmtId="0" fontId="97" fillId="0" borderId="3" xfId="0" applyFont="1" applyBorder="1" applyAlignment="1">
      <alignment horizontal="left" indent="2"/>
    </xf>
    <xf numFmtId="0" fontId="97" fillId="0" borderId="1" xfId="0" applyFont="1" applyBorder="1" applyAlignment="1">
      <alignment horizontal="left" indent="1"/>
    </xf>
    <xf numFmtId="0" fontId="97" fillId="0" borderId="75" xfId="0" applyFont="1" applyBorder="1" applyAlignment="1">
      <alignment horizontal="right"/>
    </xf>
    <xf numFmtId="0" fontId="96" fillId="0" borderId="1" xfId="0" applyFont="1" applyBorder="1" applyAlignment="1">
      <alignment horizontal="left" indent="1"/>
    </xf>
    <xf numFmtId="0" fontId="96" fillId="0" borderId="3" xfId="0" applyFont="1" applyBorder="1" applyAlignment="1">
      <alignment horizontal="left" indent="1"/>
    </xf>
    <xf numFmtId="0" fontId="98" fillId="0" borderId="0" xfId="9" applyFont="1" applyProtection="1">
      <protection locked="0"/>
    </xf>
    <xf numFmtId="0" fontId="99" fillId="0" borderId="4" xfId="9" applyFont="1" applyBorder="1" applyProtection="1">
      <protection locked="0"/>
    </xf>
    <xf numFmtId="1" fontId="0" fillId="0" borderId="0" xfId="0" applyNumberFormat="1"/>
    <xf numFmtId="1" fontId="0" fillId="0" borderId="0" xfId="0" applyNumberFormat="1" applyAlignment="1">
      <alignment horizontal="center"/>
    </xf>
    <xf numFmtId="170" fontId="99" fillId="0" borderId="4" xfId="9" applyNumberFormat="1" applyFont="1" applyBorder="1" applyProtection="1">
      <protection locked="0"/>
    </xf>
    <xf numFmtId="170" fontId="9" fillId="0" borderId="0" xfId="0" applyNumberFormat="1" applyFont="1" applyAlignment="1">
      <alignment vertical="center"/>
    </xf>
    <xf numFmtId="170" fontId="21" fillId="0" borderId="21" xfId="0" applyNumberFormat="1" applyFont="1" applyBorder="1" applyAlignment="1">
      <alignment horizontal="center" vertical="center" wrapText="1"/>
    </xf>
    <xf numFmtId="170" fontId="21" fillId="0" borderId="41" xfId="0" applyNumberFormat="1" applyFont="1" applyBorder="1" applyAlignment="1">
      <alignment horizontal="center" vertical="center" wrapText="1"/>
    </xf>
    <xf numFmtId="170" fontId="5" fillId="6" borderId="60" xfId="1" applyNumberFormat="1" applyFont="1" applyFill="1" applyBorder="1" applyAlignment="1">
      <alignment horizontal="center" vertical="center"/>
    </xf>
    <xf numFmtId="44" fontId="0" fillId="13" borderId="53" xfId="1" applyFont="1" applyFill="1" applyBorder="1" applyAlignment="1" applyProtection="1">
      <alignment horizontal="center"/>
      <protection locked="0"/>
    </xf>
    <xf numFmtId="170" fontId="0" fillId="13" borderId="4" xfId="1" applyNumberFormat="1" applyFont="1" applyFill="1" applyBorder="1" applyAlignment="1">
      <alignment horizontal="center"/>
    </xf>
    <xf numFmtId="170" fontId="0" fillId="13" borderId="4" xfId="0" applyNumberFormat="1" applyFill="1" applyBorder="1" applyProtection="1">
      <protection locked="0"/>
    </xf>
    <xf numFmtId="0" fontId="34" fillId="6" borderId="40" xfId="7" applyFont="1" applyFill="1" applyBorder="1" applyAlignment="1">
      <alignment vertical="center" wrapText="1"/>
    </xf>
    <xf numFmtId="0" fontId="27" fillId="16" borderId="60" xfId="0" applyFont="1" applyFill="1" applyBorder="1" applyAlignment="1">
      <alignment vertical="center"/>
    </xf>
    <xf numFmtId="0" fontId="55" fillId="0" borderId="15" xfId="0" applyFont="1" applyBorder="1" applyAlignment="1">
      <alignment horizontal="center" vertical="center"/>
    </xf>
    <xf numFmtId="0" fontId="48" fillId="0" borderId="15" xfId="0" applyFont="1" applyBorder="1" applyAlignment="1">
      <alignment horizontal="center" vertical="center"/>
    </xf>
    <xf numFmtId="0" fontId="0" fillId="0" borderId="33" xfId="0" applyBorder="1"/>
    <xf numFmtId="44" fontId="0" fillId="0" borderId="30" xfId="1" applyFont="1" applyBorder="1" applyProtection="1">
      <protection locked="0"/>
    </xf>
    <xf numFmtId="44" fontId="0" fillId="0" borderId="4" xfId="1" applyFont="1" applyBorder="1" applyAlignment="1" applyProtection="1">
      <alignment horizontal="center"/>
      <protection locked="0"/>
    </xf>
    <xf numFmtId="0" fontId="0" fillId="0" borderId="0" xfId="0" quotePrefix="1"/>
    <xf numFmtId="10" fontId="0" fillId="0" borderId="26" xfId="13" applyNumberFormat="1" applyFont="1" applyBorder="1" applyAlignment="1">
      <alignment horizontal="center" vertical="center"/>
    </xf>
    <xf numFmtId="171" fontId="0" fillId="0" borderId="4" xfId="13" applyNumberFormat="1" applyFont="1" applyBorder="1" applyAlignment="1">
      <alignment horizontal="center"/>
    </xf>
    <xf numFmtId="44" fontId="0" fillId="0" borderId="0" xfId="1" applyFont="1"/>
    <xf numFmtId="4" fontId="98" fillId="0" borderId="0" xfId="9" applyNumberFormat="1" applyFont="1" applyProtection="1">
      <protection locked="0"/>
    </xf>
    <xf numFmtId="4" fontId="18" fillId="0" borderId="0" xfId="0" applyNumberFormat="1" applyFont="1" applyAlignment="1">
      <alignment vertical="center"/>
    </xf>
    <xf numFmtId="170" fontId="30" fillId="9" borderId="4" xfId="15" applyNumberFormat="1" applyFont="1" applyFill="1" applyBorder="1" applyAlignment="1">
      <alignment horizontal="center" vertical="center" shrinkToFit="1"/>
    </xf>
    <xf numFmtId="170" fontId="72" fillId="0" borderId="0" xfId="9" applyNumberFormat="1" applyProtection="1">
      <protection locked="0"/>
    </xf>
    <xf numFmtId="44" fontId="9" fillId="0" borderId="0" xfId="1" applyFont="1" applyAlignment="1">
      <alignment vertical="center"/>
    </xf>
    <xf numFmtId="44" fontId="18" fillId="0" borderId="0" xfId="1" applyFont="1" applyAlignment="1">
      <alignment vertical="center"/>
    </xf>
    <xf numFmtId="170" fontId="4" fillId="0" borderId="0" xfId="0" applyNumberFormat="1" applyFont="1" applyAlignment="1">
      <alignment vertical="center"/>
    </xf>
    <xf numFmtId="170" fontId="89" fillId="0" borderId="19" xfId="0" applyNumberFormat="1" applyFont="1" applyBorder="1" applyAlignment="1">
      <alignment horizontal="center" vertical="center" wrapText="1"/>
    </xf>
    <xf numFmtId="170" fontId="89" fillId="0" borderId="4" xfId="0" applyNumberFormat="1" applyFont="1" applyBorder="1" applyAlignment="1">
      <alignment horizontal="center" vertical="center"/>
    </xf>
    <xf numFmtId="170" fontId="2" fillId="6" borderId="54" xfId="0" applyNumberFormat="1" applyFont="1" applyFill="1" applyBorder="1" applyAlignment="1">
      <alignment horizontal="center" vertical="center"/>
    </xf>
    <xf numFmtId="0" fontId="101" fillId="0" borderId="0" xfId="0" applyFont="1"/>
    <xf numFmtId="44" fontId="86" fillId="0" borderId="0" xfId="1" applyFont="1" applyFill="1" applyAlignment="1">
      <alignment horizontal="center" vertical="center"/>
    </xf>
    <xf numFmtId="0" fontId="8" fillId="7" borderId="21" xfId="0" applyFont="1" applyFill="1" applyBorder="1" applyAlignment="1">
      <alignment horizontal="center" vertical="center" wrapText="1"/>
    </xf>
    <xf numFmtId="44" fontId="102" fillId="0" borderId="8" xfId="1" applyFont="1" applyBorder="1" applyAlignment="1">
      <alignment horizontal="center" vertical="center" wrapText="1"/>
    </xf>
    <xf numFmtId="44" fontId="103" fillId="0" borderId="8" xfId="1" applyFont="1" applyBorder="1" applyAlignment="1">
      <alignment horizontal="center" vertical="center" wrapText="1"/>
    </xf>
    <xf numFmtId="0" fontId="12" fillId="6" borderId="76" xfId="0" applyFont="1" applyFill="1" applyBorder="1" applyAlignment="1">
      <alignment horizontal="center" vertical="center"/>
    </xf>
    <xf numFmtId="0" fontId="13" fillId="0" borderId="47" xfId="0" applyFont="1" applyBorder="1" applyAlignment="1">
      <alignment horizontal="center" vertical="center"/>
    </xf>
    <xf numFmtId="0" fontId="13" fillId="0" borderId="31" xfId="0" applyFont="1" applyBorder="1" applyAlignment="1">
      <alignment horizontal="center" vertical="center"/>
    </xf>
    <xf numFmtId="0" fontId="4" fillId="0" borderId="0" xfId="0" applyFont="1"/>
    <xf numFmtId="44" fontId="9" fillId="0" borderId="0" xfId="0" applyNumberFormat="1" applyFont="1" applyAlignment="1">
      <alignment vertical="center"/>
    </xf>
    <xf numFmtId="170" fontId="89" fillId="0" borderId="0" xfId="0" applyNumberFormat="1" applyFont="1" applyAlignment="1">
      <alignment vertical="center"/>
    </xf>
    <xf numFmtId="44" fontId="42" fillId="0" borderId="0" xfId="0" applyNumberFormat="1" applyFont="1" applyAlignment="1">
      <alignment vertical="center"/>
    </xf>
    <xf numFmtId="4" fontId="52" fillId="0" borderId="0" xfId="0" applyNumberFormat="1" applyFont="1"/>
    <xf numFmtId="44" fontId="0" fillId="12" borderId="4" xfId="1" applyFont="1" applyFill="1" applyBorder="1" applyProtection="1">
      <protection locked="0"/>
    </xf>
    <xf numFmtId="44" fontId="0" fillId="12" borderId="4" xfId="1" applyFont="1" applyFill="1" applyBorder="1" applyAlignment="1" applyProtection="1">
      <alignment horizontal="center"/>
      <protection locked="0"/>
    </xf>
    <xf numFmtId="0" fontId="39" fillId="13" borderId="4" xfId="7" applyFont="1" applyFill="1" applyBorder="1" applyAlignment="1">
      <alignment horizontal="center" vertical="center" wrapText="1"/>
    </xf>
    <xf numFmtId="44" fontId="30" fillId="13" borderId="4" xfId="1" applyFont="1" applyFill="1" applyBorder="1" applyAlignment="1" applyProtection="1">
      <alignment horizontal="center" vertical="center" shrinkToFit="1"/>
    </xf>
    <xf numFmtId="43" fontId="30" fillId="13" borderId="4" xfId="15" applyFont="1" applyFill="1" applyBorder="1" applyAlignment="1" applyProtection="1">
      <alignment horizontal="center" vertical="center" shrinkToFit="1"/>
    </xf>
    <xf numFmtId="0" fontId="13" fillId="12" borderId="4" xfId="0" applyFont="1" applyFill="1" applyBorder="1" applyAlignment="1">
      <alignment horizontal="left" vertical="center" wrapText="1"/>
    </xf>
    <xf numFmtId="1" fontId="7" fillId="12" borderId="2" xfId="0" applyNumberFormat="1" applyFont="1" applyFill="1" applyBorder="1" applyAlignment="1">
      <alignment horizontal="center" vertical="center" shrinkToFit="1"/>
    </xf>
    <xf numFmtId="0" fontId="8" fillId="12" borderId="74" xfId="0" applyFont="1" applyFill="1" applyBorder="1" applyAlignment="1">
      <alignment horizontal="center" vertical="center" wrapText="1"/>
    </xf>
    <xf numFmtId="0" fontId="8" fillId="12" borderId="50" xfId="0" applyFont="1" applyFill="1" applyBorder="1" applyAlignment="1">
      <alignment horizontal="center" vertical="center" wrapText="1"/>
    </xf>
    <xf numFmtId="44" fontId="8" fillId="12" borderId="77" xfId="0" applyNumberFormat="1" applyFont="1" applyFill="1" applyBorder="1" applyAlignment="1">
      <alignment horizontal="center" vertical="center" wrapText="1"/>
    </xf>
    <xf numFmtId="0" fontId="51" fillId="7" borderId="78" xfId="0" applyFont="1" applyFill="1" applyBorder="1" applyAlignment="1">
      <alignment horizontal="center" vertical="center" wrapText="1"/>
    </xf>
    <xf numFmtId="0" fontId="0" fillId="0" borderId="60" xfId="0" applyBorder="1"/>
    <xf numFmtId="0" fontId="104" fillId="0" borderId="0" xfId="0" applyFont="1" applyAlignment="1">
      <alignment wrapText="1"/>
    </xf>
    <xf numFmtId="0" fontId="106" fillId="0" borderId="0" xfId="0" applyFont="1" applyAlignment="1">
      <alignment wrapText="1"/>
    </xf>
    <xf numFmtId="0" fontId="105" fillId="0" borderId="60" xfId="0" applyFont="1" applyBorder="1" applyAlignment="1">
      <alignment wrapText="1"/>
    </xf>
    <xf numFmtId="0" fontId="14" fillId="0" borderId="60" xfId="0" applyFont="1" applyBorder="1" applyAlignment="1">
      <alignment horizontal="center" vertical="center" wrapText="1"/>
    </xf>
    <xf numFmtId="0" fontId="100" fillId="0" borderId="60" xfId="0" applyFont="1" applyBorder="1" applyAlignment="1">
      <alignment wrapText="1"/>
    </xf>
    <xf numFmtId="170" fontId="89" fillId="0" borderId="68" xfId="0" applyNumberFormat="1" applyFont="1" applyBorder="1" applyAlignment="1">
      <alignment horizontal="center" vertical="center" wrapText="1"/>
    </xf>
    <xf numFmtId="170" fontId="89" fillId="0" borderId="33" xfId="0" applyNumberFormat="1" applyFont="1" applyBorder="1" applyAlignment="1">
      <alignment horizontal="center" vertical="center" wrapText="1"/>
    </xf>
    <xf numFmtId="170" fontId="89" fillId="0" borderId="60" xfId="0" applyNumberFormat="1" applyFont="1" applyBorder="1" applyAlignment="1">
      <alignment horizontal="center" vertical="center" wrapText="1"/>
    </xf>
    <xf numFmtId="170" fontId="9" fillId="7" borderId="79" xfId="1" applyNumberFormat="1" applyFont="1" applyFill="1" applyBorder="1" applyAlignment="1">
      <alignment horizontal="center" vertical="center" wrapText="1"/>
    </xf>
    <xf numFmtId="44" fontId="5" fillId="6" borderId="41" xfId="1" applyFont="1" applyFill="1" applyBorder="1" applyAlignment="1">
      <alignment horizontal="center" vertical="center" wrapText="1"/>
    </xf>
    <xf numFmtId="0" fontId="35" fillId="0" borderId="4" xfId="0" applyFont="1" applyBorder="1" applyAlignment="1">
      <alignment horizontal="center" vertical="center" wrapText="1"/>
    </xf>
    <xf numFmtId="0" fontId="35" fillId="0" borderId="4" xfId="0" applyFont="1" applyBorder="1" applyAlignment="1">
      <alignment horizontal="justify" vertical="center" wrapText="1"/>
    </xf>
    <xf numFmtId="0" fontId="102" fillId="0" borderId="4" xfId="15" applyNumberFormat="1" applyFont="1" applyBorder="1" applyAlignment="1">
      <alignment horizontal="center" vertical="center" wrapText="1"/>
    </xf>
    <xf numFmtId="43" fontId="107" fillId="0" borderId="4" xfId="15" applyFont="1" applyBorder="1"/>
    <xf numFmtId="0" fontId="107" fillId="0" borderId="0" xfId="0" applyFont="1"/>
    <xf numFmtId="0" fontId="108" fillId="0" borderId="0" xfId="0" applyFont="1"/>
    <xf numFmtId="0" fontId="5" fillId="0" borderId="4" xfId="0" applyFont="1" applyBorder="1" applyAlignment="1">
      <alignment horizontal="center" vertical="center" wrapText="1"/>
    </xf>
    <xf numFmtId="0" fontId="2" fillId="0" borderId="4" xfId="0" applyFont="1" applyBorder="1" applyAlignment="1">
      <alignment horizontal="center" vertical="center" wrapText="1"/>
    </xf>
    <xf numFmtId="43" fontId="35" fillId="0" borderId="4" xfId="15" applyFont="1" applyBorder="1" applyAlignment="1">
      <alignment horizontal="center" vertical="center" wrapText="1"/>
    </xf>
    <xf numFmtId="0" fontId="75" fillId="0" borderId="0" xfId="0" applyFont="1" applyAlignment="1">
      <alignment horizontal="center"/>
    </xf>
    <xf numFmtId="0" fontId="50" fillId="0" borderId="0" xfId="0" applyFont="1" applyAlignment="1">
      <alignment horizontal="left" vertical="center"/>
    </xf>
    <xf numFmtId="0" fontId="36" fillId="0" borderId="80" xfId="0" applyFont="1" applyBorder="1" applyAlignment="1">
      <alignment horizontal="center" vertical="center" wrapText="1"/>
    </xf>
    <xf numFmtId="0" fontId="36" fillId="0" borderId="64" xfId="0" applyFont="1" applyBorder="1" applyAlignment="1">
      <alignment horizontal="center" vertical="center" wrapText="1"/>
    </xf>
    <xf numFmtId="0" fontId="35" fillId="0" borderId="25" xfId="0" applyFont="1" applyBorder="1" applyAlignment="1">
      <alignment horizontal="center" vertical="center" wrapText="1"/>
    </xf>
    <xf numFmtId="0" fontId="35" fillId="0" borderId="57" xfId="0" applyFont="1" applyBorder="1" applyAlignment="1">
      <alignment horizontal="center" vertical="center" wrapText="1"/>
    </xf>
    <xf numFmtId="0" fontId="35" fillId="0" borderId="30" xfId="0" applyFont="1" applyBorder="1" applyAlignment="1">
      <alignment horizontal="center" vertical="center" wrapText="1"/>
    </xf>
    <xf numFmtId="0" fontId="35" fillId="0" borderId="30" xfId="0" applyFont="1" applyBorder="1" applyAlignment="1">
      <alignment horizontal="justify" vertical="center" wrapText="1"/>
    </xf>
    <xf numFmtId="0" fontId="9" fillId="0" borderId="0" xfId="0" applyFont="1"/>
    <xf numFmtId="0" fontId="5" fillId="12" borderId="0" xfId="0" applyFont="1" applyFill="1" applyAlignment="1">
      <alignment horizontal="center" vertical="center" wrapText="1"/>
    </xf>
    <xf numFmtId="0" fontId="9" fillId="0" borderId="4" xfId="0" applyFont="1" applyBorder="1" applyAlignment="1">
      <alignment vertical="center" wrapText="1"/>
    </xf>
    <xf numFmtId="0" fontId="5" fillId="7" borderId="19" xfId="0" applyFont="1" applyFill="1" applyBorder="1" applyAlignment="1">
      <alignment horizontal="center" vertical="center" wrapText="1"/>
    </xf>
    <xf numFmtId="0" fontId="5" fillId="7" borderId="64" xfId="0" applyFont="1" applyFill="1" applyBorder="1" applyAlignment="1">
      <alignment horizontal="center" vertical="center" wrapText="1"/>
    </xf>
    <xf numFmtId="0" fontId="2" fillId="7" borderId="64" xfId="0" applyFont="1" applyFill="1" applyBorder="1" applyAlignment="1">
      <alignment horizontal="center" vertical="center" wrapText="1"/>
    </xf>
    <xf numFmtId="0" fontId="5" fillId="0" borderId="4" xfId="0" applyFont="1" applyBorder="1" applyAlignment="1">
      <alignment vertical="center" wrapText="1"/>
    </xf>
    <xf numFmtId="44" fontId="111" fillId="0" borderId="4" xfId="1" applyFont="1" applyBorder="1" applyAlignment="1">
      <alignment horizontal="center" vertical="center" wrapText="1"/>
    </xf>
    <xf numFmtId="43" fontId="5" fillId="13" borderId="4" xfId="15" applyFont="1" applyFill="1" applyBorder="1" applyAlignment="1">
      <alignment horizontal="center" vertical="center" wrapText="1"/>
    </xf>
    <xf numFmtId="0" fontId="0" fillId="0" borderId="4" xfId="0" applyBorder="1" applyAlignment="1">
      <alignment horizontal="center" vertical="center" wrapText="1"/>
    </xf>
    <xf numFmtId="0" fontId="8" fillId="2" borderId="50" xfId="0" applyFont="1" applyFill="1" applyBorder="1" applyAlignment="1">
      <alignment horizontal="center" vertical="center" wrapText="1"/>
    </xf>
    <xf numFmtId="0" fontId="8" fillId="2" borderId="74" xfId="0" applyFont="1" applyFill="1" applyBorder="1" applyAlignment="1">
      <alignment horizontal="left" vertical="center" wrapText="1"/>
    </xf>
    <xf numFmtId="0" fontId="8" fillId="2" borderId="37" xfId="0" applyFont="1" applyFill="1" applyBorder="1" applyAlignment="1">
      <alignment horizontal="left" vertical="center" wrapText="1"/>
    </xf>
    <xf numFmtId="0" fontId="8" fillId="2" borderId="50" xfId="0" applyFont="1" applyFill="1" applyBorder="1" applyAlignment="1">
      <alignment horizontal="left" vertical="center" wrapText="1"/>
    </xf>
    <xf numFmtId="0" fontId="8" fillId="2" borderId="74" xfId="0" applyFont="1" applyFill="1" applyBorder="1" applyAlignment="1">
      <alignment horizontal="center" vertical="center" wrapText="1"/>
    </xf>
    <xf numFmtId="0" fontId="8" fillId="2" borderId="77" xfId="0" applyFont="1" applyFill="1" applyBorder="1" applyAlignment="1">
      <alignment horizontal="center" vertical="center" wrapText="1"/>
    </xf>
    <xf numFmtId="0" fontId="9" fillId="0" borderId="0" xfId="0" applyFont="1" applyAlignment="1">
      <alignment horizontal="center" vertical="center"/>
    </xf>
    <xf numFmtId="0" fontId="9" fillId="0" borderId="4" xfId="0" applyFont="1" applyBorder="1" applyAlignment="1">
      <alignment horizontal="center" vertical="center"/>
    </xf>
    <xf numFmtId="44" fontId="28" fillId="5" borderId="21" xfId="1" applyFont="1" applyFill="1" applyBorder="1" applyAlignment="1" applyProtection="1">
      <alignment horizontal="center" vertical="center" wrapText="1"/>
    </xf>
    <xf numFmtId="0" fontId="65" fillId="7" borderId="53" xfId="0" applyFont="1" applyFill="1" applyBorder="1"/>
    <xf numFmtId="0" fontId="65" fillId="7" borderId="81" xfId="0" applyFont="1" applyFill="1" applyBorder="1"/>
    <xf numFmtId="0" fontId="65" fillId="7" borderId="4" xfId="0" applyFont="1" applyFill="1" applyBorder="1"/>
    <xf numFmtId="0" fontId="7" fillId="0" borderId="4" xfId="0" applyFont="1" applyBorder="1" applyAlignment="1">
      <alignment horizontal="center" vertical="center" wrapText="1"/>
    </xf>
    <xf numFmtId="0" fontId="8" fillId="0" borderId="4" xfId="0" applyFont="1" applyBorder="1" applyAlignment="1">
      <alignment horizontal="center" vertical="center" wrapText="1"/>
    </xf>
    <xf numFmtId="0" fontId="11" fillId="0" borderId="4" xfId="15" applyNumberFormat="1" applyFont="1" applyBorder="1" applyAlignment="1">
      <alignment horizontal="center" vertical="center" wrapText="1"/>
    </xf>
    <xf numFmtId="43" fontId="112" fillId="0" borderId="4" xfId="15" applyFont="1" applyBorder="1"/>
    <xf numFmtId="43" fontId="112" fillId="0" borderId="4" xfId="15" applyFont="1" applyBorder="1" applyAlignment="1">
      <alignment horizontal="center"/>
    </xf>
    <xf numFmtId="0" fontId="11" fillId="0" borderId="30" xfId="15" applyNumberFormat="1" applyFont="1" applyBorder="1" applyAlignment="1">
      <alignment horizontal="center" vertical="center" wrapText="1"/>
    </xf>
    <xf numFmtId="43" fontId="35" fillId="0" borderId="30" xfId="15" applyFont="1" applyBorder="1" applyAlignment="1">
      <alignment horizontal="center" vertical="center" wrapText="1"/>
    </xf>
    <xf numFmtId="43" fontId="112" fillId="0" borderId="30" xfId="15" applyFont="1" applyBorder="1" applyAlignment="1">
      <alignment horizontal="center"/>
    </xf>
    <xf numFmtId="43" fontId="112" fillId="0" borderId="30" xfId="15" applyFont="1" applyBorder="1"/>
    <xf numFmtId="0" fontId="112" fillId="13" borderId="34" xfId="0" applyFont="1" applyFill="1" applyBorder="1" applyAlignment="1">
      <alignment horizontal="center"/>
    </xf>
    <xf numFmtId="0" fontId="112" fillId="13" borderId="35" xfId="0" applyFont="1" applyFill="1" applyBorder="1" applyAlignment="1">
      <alignment horizontal="center"/>
    </xf>
    <xf numFmtId="44" fontId="36" fillId="13" borderId="49" xfId="0" applyNumberFormat="1" applyFont="1" applyFill="1" applyBorder="1"/>
    <xf numFmtId="43" fontId="113" fillId="13" borderId="36" xfId="0" applyNumberFormat="1" applyFont="1" applyFill="1" applyBorder="1"/>
    <xf numFmtId="43" fontId="113" fillId="13" borderId="19" xfId="15" applyFont="1" applyFill="1" applyBorder="1"/>
    <xf numFmtId="43" fontId="36" fillId="7" borderId="21" xfId="15" applyFont="1" applyFill="1" applyBorder="1" applyAlignment="1">
      <alignment horizontal="right"/>
    </xf>
    <xf numFmtId="43" fontId="112" fillId="7" borderId="21" xfId="15" applyFont="1" applyFill="1" applyBorder="1" applyAlignment="1">
      <alignment horizontal="center"/>
    </xf>
    <xf numFmtId="0" fontId="36" fillId="7" borderId="21" xfId="15" applyNumberFormat="1" applyFont="1" applyFill="1" applyBorder="1" applyAlignment="1">
      <alignment horizontal="right"/>
    </xf>
    <xf numFmtId="0" fontId="112" fillId="7" borderId="21" xfId="15" applyNumberFormat="1" applyFont="1" applyFill="1" applyBorder="1" applyAlignment="1">
      <alignment horizontal="center"/>
    </xf>
    <xf numFmtId="2" fontId="107" fillId="0" borderId="4" xfId="15" applyNumberFormat="1" applyFont="1" applyBorder="1"/>
    <xf numFmtId="2" fontId="112" fillId="0" borderId="4" xfId="15" applyNumberFormat="1" applyFont="1" applyBorder="1"/>
    <xf numFmtId="2" fontId="112" fillId="0" borderId="30" xfId="15" applyNumberFormat="1" applyFont="1" applyBorder="1"/>
    <xf numFmtId="2" fontId="35" fillId="0" borderId="4" xfId="15" applyNumberFormat="1" applyFont="1" applyBorder="1" applyAlignment="1">
      <alignment horizontal="right" vertical="center" wrapText="1"/>
    </xf>
    <xf numFmtId="2" fontId="35" fillId="0" borderId="4" xfId="1" applyNumberFormat="1" applyFont="1" applyBorder="1" applyAlignment="1">
      <alignment horizontal="right" vertical="center" wrapText="1"/>
    </xf>
    <xf numFmtId="44" fontId="65" fillId="3" borderId="5" xfId="0" applyNumberFormat="1" applyFont="1" applyFill="1" applyBorder="1"/>
    <xf numFmtId="0" fontId="8" fillId="0" borderId="19" xfId="0" applyFont="1" applyBorder="1" applyAlignment="1">
      <alignment horizontal="center" vertical="center" wrapText="1"/>
    </xf>
    <xf numFmtId="0" fontId="7" fillId="0" borderId="82" xfId="0" applyFont="1" applyBorder="1" applyAlignment="1">
      <alignment horizontal="center" vertical="center" wrapText="1"/>
    </xf>
    <xf numFmtId="44" fontId="65" fillId="3" borderId="60" xfId="0" applyNumberFormat="1" applyFont="1" applyFill="1" applyBorder="1"/>
    <xf numFmtId="2" fontId="102" fillId="0" borderId="4" xfId="1" applyNumberFormat="1" applyFont="1" applyBorder="1" applyAlignment="1">
      <alignment horizontal="right" vertical="center" wrapText="1"/>
    </xf>
    <xf numFmtId="2" fontId="35" fillId="0" borderId="81" xfId="1" applyNumberFormat="1" applyFont="1" applyBorder="1" applyAlignment="1">
      <alignment horizontal="right" vertical="center" wrapText="1"/>
    </xf>
    <xf numFmtId="2" fontId="35" fillId="0" borderId="83" xfId="1" applyNumberFormat="1" applyFont="1" applyBorder="1" applyAlignment="1">
      <alignment horizontal="right" vertical="center" wrapText="1"/>
    </xf>
    <xf numFmtId="2" fontId="0" fillId="0" borderId="0" xfId="0" applyNumberFormat="1"/>
    <xf numFmtId="2" fontId="102" fillId="0" borderId="30" xfId="1" applyNumberFormat="1" applyFont="1" applyBorder="1" applyAlignment="1">
      <alignment horizontal="right" vertical="center" wrapText="1"/>
    </xf>
    <xf numFmtId="0" fontId="18" fillId="0" borderId="0" xfId="13" applyNumberFormat="1" applyFont="1" applyFill="1" applyAlignment="1">
      <alignment vertical="center"/>
    </xf>
    <xf numFmtId="44" fontId="8" fillId="2" borderId="74" xfId="0" applyNumberFormat="1" applyFont="1" applyFill="1" applyBorder="1" applyAlignment="1">
      <alignment horizontal="center" vertical="center" wrapText="1"/>
    </xf>
    <xf numFmtId="44" fontId="8" fillId="2" borderId="77" xfId="0" applyNumberFormat="1" applyFont="1" applyFill="1" applyBorder="1" applyAlignment="1">
      <alignment horizontal="center" vertical="center" wrapText="1"/>
    </xf>
    <xf numFmtId="10" fontId="6" fillId="0" borderId="0" xfId="13" applyNumberFormat="1" applyFont="1" applyFill="1" applyAlignment="1">
      <alignment vertical="center"/>
    </xf>
    <xf numFmtId="43" fontId="6" fillId="0" borderId="0" xfId="15" applyFont="1" applyAlignment="1">
      <alignment vertical="center"/>
    </xf>
    <xf numFmtId="44" fontId="12" fillId="0" borderId="4" xfId="1" applyFont="1" applyBorder="1" applyAlignment="1">
      <alignment horizontal="center" vertical="center" wrapText="1"/>
    </xf>
    <xf numFmtId="44" fontId="13" fillId="0" borderId="4" xfId="1" applyFont="1" applyBorder="1" applyAlignment="1">
      <alignment horizontal="center" vertical="center" wrapText="1"/>
    </xf>
    <xf numFmtId="0" fontId="8" fillId="2" borderId="14" xfId="0" applyFont="1" applyFill="1" applyBorder="1" applyAlignment="1">
      <alignment horizontal="center" vertical="center" wrapText="1"/>
    </xf>
    <xf numFmtId="44" fontId="0" fillId="0" borderId="31" xfId="1" applyFont="1" applyBorder="1" applyAlignment="1" applyProtection="1">
      <alignment horizontal="center"/>
      <protection locked="0"/>
    </xf>
    <xf numFmtId="0" fontId="114" fillId="0" borderId="78" xfId="0" applyFont="1" applyBorder="1" applyAlignment="1">
      <alignment wrapText="1"/>
    </xf>
    <xf numFmtId="0" fontId="2" fillId="0" borderId="84" xfId="0" applyFont="1" applyBorder="1" applyAlignment="1">
      <alignment horizontal="justify" vertical="center" wrapText="1"/>
    </xf>
    <xf numFmtId="0" fontId="14" fillId="0" borderId="78" xfId="0" applyFont="1" applyBorder="1" applyAlignment="1">
      <alignment horizontal="center" vertical="center" wrapText="1"/>
    </xf>
    <xf numFmtId="0" fontId="14" fillId="0" borderId="85" xfId="0" applyFont="1" applyBorder="1" applyAlignment="1">
      <alignment horizontal="center" vertical="center" wrapText="1"/>
    </xf>
    <xf numFmtId="170" fontId="89" fillId="0" borderId="85" xfId="0" applyNumberFormat="1" applyFont="1" applyBorder="1" applyAlignment="1">
      <alignment horizontal="center" vertical="center" wrapText="1"/>
    </xf>
    <xf numFmtId="0" fontId="14" fillId="0" borderId="86" xfId="0" applyFont="1" applyBorder="1" applyAlignment="1">
      <alignment horizontal="center" vertical="center" wrapText="1"/>
    </xf>
    <xf numFmtId="170" fontId="89" fillId="0" borderId="86" xfId="0" applyNumberFormat="1" applyFont="1" applyBorder="1" applyAlignment="1">
      <alignment horizontal="center" vertical="center" wrapText="1"/>
    </xf>
    <xf numFmtId="44" fontId="36" fillId="13" borderId="19" xfId="0" applyNumberFormat="1" applyFont="1" applyFill="1" applyBorder="1"/>
    <xf numFmtId="43" fontId="113" fillId="13" borderId="56" xfId="0" applyNumberFormat="1" applyFont="1" applyFill="1" applyBorder="1"/>
    <xf numFmtId="43" fontId="113" fillId="13" borderId="69" xfId="0" applyNumberFormat="1" applyFont="1" applyFill="1" applyBorder="1"/>
    <xf numFmtId="0" fontId="112" fillId="13" borderId="82" xfId="0" applyFont="1" applyFill="1" applyBorder="1" applyAlignment="1">
      <alignment horizontal="center"/>
    </xf>
    <xf numFmtId="0" fontId="112" fillId="13" borderId="87" xfId="0" applyFont="1" applyFill="1" applyBorder="1" applyAlignment="1">
      <alignment horizontal="center"/>
    </xf>
    <xf numFmtId="0" fontId="0" fillId="0" borderId="0" xfId="0" applyAlignment="1">
      <alignment horizontal="right"/>
    </xf>
    <xf numFmtId="1" fontId="101" fillId="0" borderId="0" xfId="0" applyNumberFormat="1" applyFont="1" applyAlignment="1">
      <alignment horizontal="center" vertical="center"/>
    </xf>
    <xf numFmtId="0" fontId="7" fillId="0" borderId="20" xfId="0" applyFont="1" applyBorder="1" applyAlignment="1">
      <alignment horizontal="center" vertical="center" wrapText="1"/>
    </xf>
    <xf numFmtId="2" fontId="35" fillId="0" borderId="31" xfId="1" applyNumberFormat="1" applyFont="1" applyBorder="1" applyAlignment="1">
      <alignment horizontal="right" vertical="center" wrapText="1"/>
    </xf>
    <xf numFmtId="2" fontId="35" fillId="0" borderId="43" xfId="1" applyNumberFormat="1" applyFont="1" applyBorder="1" applyAlignment="1">
      <alignment horizontal="right" vertical="center" wrapText="1"/>
    </xf>
    <xf numFmtId="1" fontId="7" fillId="2" borderId="14" xfId="0" applyNumberFormat="1" applyFont="1" applyFill="1" applyBorder="1" applyAlignment="1">
      <alignment horizontal="center" vertical="center" shrinkToFit="1"/>
    </xf>
    <xf numFmtId="1" fontId="7" fillId="2" borderId="88" xfId="0" applyNumberFormat="1" applyFont="1" applyFill="1" applyBorder="1" applyAlignment="1">
      <alignment horizontal="center" vertical="center" shrinkToFit="1"/>
    </xf>
    <xf numFmtId="0" fontId="14" fillId="0" borderId="89" xfId="0" applyFont="1" applyBorder="1" applyAlignment="1">
      <alignment horizontal="center" vertical="center" wrapText="1"/>
    </xf>
    <xf numFmtId="0" fontId="8" fillId="2" borderId="88" xfId="0" applyFont="1" applyFill="1" applyBorder="1" applyAlignment="1">
      <alignment horizontal="center" vertical="center" wrapText="1"/>
    </xf>
    <xf numFmtId="0" fontId="14" fillId="0" borderId="90" xfId="0" applyFont="1" applyBorder="1" applyAlignment="1">
      <alignment horizontal="center" vertical="center" wrapText="1"/>
    </xf>
    <xf numFmtId="4" fontId="0" fillId="0" borderId="0" xfId="0" applyNumberFormat="1" applyAlignment="1">
      <alignment horizontal="center" vertical="center"/>
    </xf>
    <xf numFmtId="0" fontId="17" fillId="0" borderId="0" xfId="0" applyFont="1" applyAlignment="1">
      <alignment horizontal="center" vertical="center" wrapText="1"/>
    </xf>
    <xf numFmtId="0" fontId="17" fillId="0" borderId="0" xfId="0" applyFont="1" applyAlignment="1">
      <alignment horizontal="center" vertical="center"/>
    </xf>
    <xf numFmtId="44" fontId="0" fillId="0" borderId="4" xfId="1" applyFont="1" applyFill="1" applyBorder="1" applyProtection="1">
      <protection locked="0"/>
    </xf>
    <xf numFmtId="44" fontId="0" fillId="0" borderId="4" xfId="1" applyFont="1" applyFill="1" applyBorder="1" applyAlignment="1" applyProtection="1">
      <alignment horizontal="center"/>
      <protection locked="0"/>
    </xf>
    <xf numFmtId="9" fontId="0" fillId="0" borderId="4" xfId="0" applyNumberFormat="1" applyBorder="1" applyAlignment="1" applyProtection="1">
      <alignment horizontal="center"/>
      <protection locked="0"/>
    </xf>
    <xf numFmtId="43" fontId="0" fillId="0" borderId="4" xfId="15" applyFont="1" applyFill="1" applyBorder="1" applyAlignment="1" applyProtection="1">
      <alignment horizontal="center"/>
      <protection locked="0"/>
    </xf>
    <xf numFmtId="0" fontId="67" fillId="8" borderId="54" xfId="0" applyFont="1" applyFill="1" applyBorder="1" applyAlignment="1">
      <alignment horizontal="center"/>
    </xf>
    <xf numFmtId="0" fontId="67" fillId="8" borderId="40" xfId="0" applyFont="1" applyFill="1" applyBorder="1" applyAlignment="1">
      <alignment horizontal="center"/>
    </xf>
    <xf numFmtId="0" fontId="67" fillId="8" borderId="41" xfId="0" applyFont="1" applyFill="1" applyBorder="1" applyAlignment="1">
      <alignment horizontal="center"/>
    </xf>
    <xf numFmtId="0" fontId="0" fillId="2" borderId="4" xfId="0" applyFill="1" applyBorder="1" applyAlignment="1">
      <alignment horizontal="center" vertical="center"/>
    </xf>
    <xf numFmtId="0" fontId="43" fillId="7" borderId="52" xfId="0" applyFont="1" applyFill="1" applyBorder="1" applyAlignment="1">
      <alignment horizontal="center"/>
    </xf>
    <xf numFmtId="0" fontId="43" fillId="7" borderId="32" xfId="0" applyFont="1" applyFill="1" applyBorder="1" applyAlignment="1">
      <alignment horizontal="center"/>
    </xf>
    <xf numFmtId="0" fontId="43" fillId="14" borderId="54" xfId="0" applyFont="1" applyFill="1" applyBorder="1" applyAlignment="1">
      <alignment horizontal="center"/>
    </xf>
    <xf numFmtId="0" fontId="43" fillId="14" borderId="40" xfId="0" applyFont="1" applyFill="1" applyBorder="1" applyAlignment="1">
      <alignment horizontal="center"/>
    </xf>
    <xf numFmtId="0" fontId="43" fillId="14" borderId="41" xfId="0" applyFont="1" applyFill="1" applyBorder="1" applyAlignment="1">
      <alignment horizontal="center"/>
    </xf>
    <xf numFmtId="0" fontId="44" fillId="7" borderId="30" xfId="0" applyFont="1" applyFill="1" applyBorder="1" applyAlignment="1">
      <alignment horizontal="center" vertical="center" wrapText="1"/>
    </xf>
    <xf numFmtId="0" fontId="44" fillId="7" borderId="19" xfId="0" applyFont="1" applyFill="1" applyBorder="1" applyAlignment="1">
      <alignment horizontal="center" vertical="center" wrapText="1"/>
    </xf>
    <xf numFmtId="0" fontId="44" fillId="7" borderId="4" xfId="0" applyFont="1" applyFill="1" applyBorder="1" applyAlignment="1">
      <alignment horizontal="center" vertical="center"/>
    </xf>
    <xf numFmtId="0" fontId="43" fillId="7" borderId="4" xfId="0" applyFont="1" applyFill="1" applyBorder="1" applyAlignment="1">
      <alignment horizontal="center" vertical="center" wrapText="1"/>
    </xf>
    <xf numFmtId="0" fontId="44" fillId="7" borderId="25" xfId="0" applyFont="1" applyFill="1" applyBorder="1" applyAlignment="1">
      <alignment horizontal="center" vertical="center"/>
    </xf>
    <xf numFmtId="0" fontId="43" fillId="7" borderId="31" xfId="0" applyFont="1" applyFill="1" applyBorder="1" applyAlignment="1">
      <alignment horizontal="center" wrapText="1"/>
    </xf>
    <xf numFmtId="0" fontId="43" fillId="7" borderId="31" xfId="0" applyFont="1" applyFill="1" applyBorder="1" applyAlignment="1">
      <alignment horizontal="center" vertical="center" wrapText="1"/>
    </xf>
    <xf numFmtId="0" fontId="10" fillId="0" borderId="16" xfId="0" applyFont="1" applyBorder="1" applyAlignment="1">
      <alignment horizontal="left" vertical="center" wrapText="1"/>
    </xf>
    <xf numFmtId="0" fontId="10" fillId="0" borderId="0" xfId="0" applyFont="1" applyAlignment="1">
      <alignment horizontal="left" vertical="center" wrapText="1"/>
    </xf>
    <xf numFmtId="0" fontId="10" fillId="0" borderId="15" xfId="0" applyFont="1" applyBorder="1" applyAlignment="1">
      <alignment horizontal="left" vertical="center" wrapText="1"/>
    </xf>
    <xf numFmtId="0" fontId="43" fillId="7" borderId="30" xfId="0" applyFont="1" applyFill="1" applyBorder="1" applyAlignment="1">
      <alignment horizontal="center" vertical="center" wrapText="1"/>
    </xf>
    <xf numFmtId="0" fontId="43" fillId="7" borderId="19" xfId="0" applyFont="1" applyFill="1" applyBorder="1" applyAlignment="1">
      <alignment horizontal="center" vertical="center" wrapText="1"/>
    </xf>
    <xf numFmtId="0" fontId="43" fillId="0" borderId="52" xfId="0" applyFont="1" applyBorder="1" applyAlignment="1">
      <alignment horizontal="center"/>
    </xf>
    <xf numFmtId="0" fontId="43" fillId="0" borderId="32" xfId="0" applyFont="1" applyBorder="1" applyAlignment="1">
      <alignment horizontal="center"/>
    </xf>
    <xf numFmtId="0" fontId="43" fillId="2" borderId="52" xfId="0" applyFont="1" applyFill="1" applyBorder="1" applyAlignment="1">
      <alignment horizontal="center"/>
    </xf>
    <xf numFmtId="0" fontId="43" fillId="2" borderId="32" xfId="0" applyFont="1" applyFill="1" applyBorder="1" applyAlignment="1">
      <alignment horizontal="center"/>
    </xf>
    <xf numFmtId="0" fontId="43" fillId="13" borderId="52" xfId="0" applyFont="1" applyFill="1" applyBorder="1" applyAlignment="1">
      <alignment horizontal="center"/>
    </xf>
    <xf numFmtId="0" fontId="43" fillId="13" borderId="32" xfId="0" applyFont="1" applyFill="1" applyBorder="1" applyAlignment="1">
      <alignment horizontal="center"/>
    </xf>
    <xf numFmtId="0" fontId="44" fillId="7" borderId="23" xfId="0" applyFont="1" applyFill="1" applyBorder="1" applyAlignment="1">
      <alignment horizontal="center" vertical="center"/>
    </xf>
    <xf numFmtId="0" fontId="43" fillId="7" borderId="24" xfId="0" applyFont="1" applyFill="1" applyBorder="1" applyAlignment="1">
      <alignment horizontal="center" vertical="center" wrapText="1"/>
    </xf>
    <xf numFmtId="0" fontId="44" fillId="7" borderId="49" xfId="0" applyFont="1" applyFill="1" applyBorder="1" applyAlignment="1">
      <alignment horizontal="center" vertical="center" wrapText="1"/>
    </xf>
    <xf numFmtId="0" fontId="43" fillId="7" borderId="23" xfId="0" applyFont="1" applyFill="1" applyBorder="1" applyAlignment="1">
      <alignment horizontal="center" vertical="center" wrapText="1"/>
    </xf>
    <xf numFmtId="0" fontId="43" fillId="7" borderId="49" xfId="0" applyFont="1" applyFill="1" applyBorder="1" applyAlignment="1">
      <alignment horizontal="center" vertical="center" wrapText="1"/>
    </xf>
    <xf numFmtId="0" fontId="28" fillId="4" borderId="93" xfId="7" applyFont="1" applyFill="1" applyBorder="1" applyAlignment="1">
      <alignment horizontal="center" vertical="center" wrapText="1"/>
    </xf>
    <xf numFmtId="0" fontId="28" fillId="4" borderId="94" xfId="7" applyFont="1" applyFill="1" applyBorder="1" applyAlignment="1">
      <alignment horizontal="center" vertical="center" wrapText="1"/>
    </xf>
    <xf numFmtId="0" fontId="28" fillId="4" borderId="92" xfId="7" applyFont="1" applyFill="1" applyBorder="1" applyAlignment="1">
      <alignment horizontal="center" vertical="center" wrapText="1"/>
    </xf>
    <xf numFmtId="0" fontId="28" fillId="0" borderId="16" xfId="7" applyFont="1" applyBorder="1" applyAlignment="1">
      <alignment horizontal="center" vertical="center" wrapText="1"/>
    </xf>
    <xf numFmtId="0" fontId="28" fillId="0" borderId="86" xfId="7" applyFont="1" applyBorder="1" applyAlignment="1">
      <alignment horizontal="center" vertical="center" wrapText="1"/>
    </xf>
    <xf numFmtId="0" fontId="28" fillId="0" borderId="25" xfId="7" applyFont="1" applyBorder="1" applyAlignment="1">
      <alignment horizontal="center" vertical="center" textRotation="90" wrapText="1"/>
    </xf>
    <xf numFmtId="0" fontId="39" fillId="10" borderId="53" xfId="7" applyFont="1" applyFill="1" applyBorder="1" applyAlignment="1">
      <alignment horizontal="left" vertical="center" wrapText="1"/>
    </xf>
    <xf numFmtId="0" fontId="39" fillId="10" borderId="91" xfId="7" applyFont="1" applyFill="1" applyBorder="1" applyAlignment="1">
      <alignment horizontal="left" vertical="center" wrapText="1"/>
    </xf>
    <xf numFmtId="0" fontId="39" fillId="9" borderId="53" xfId="7" applyFont="1" applyFill="1" applyBorder="1" applyAlignment="1">
      <alignment horizontal="left" vertical="center" wrapText="1"/>
    </xf>
    <xf numFmtId="0" fontId="39" fillId="9" borderId="91" xfId="7" applyFont="1" applyFill="1" applyBorder="1" applyAlignment="1">
      <alignment horizontal="left" vertical="center" wrapText="1"/>
    </xf>
    <xf numFmtId="0" fontId="34" fillId="6" borderId="34" xfId="7" applyFont="1" applyFill="1" applyBorder="1" applyAlignment="1">
      <alignment horizontal="center" vertical="center" wrapText="1"/>
    </xf>
    <xf numFmtId="0" fontId="34" fillId="6" borderId="35" xfId="7" applyFont="1" applyFill="1" applyBorder="1" applyAlignment="1">
      <alignment horizontal="center" vertical="center" wrapText="1"/>
    </xf>
    <xf numFmtId="0" fontId="34" fillId="6" borderId="36" xfId="7" applyFont="1" applyFill="1" applyBorder="1" applyAlignment="1">
      <alignment horizontal="center" vertical="center" wrapText="1"/>
    </xf>
    <xf numFmtId="44" fontId="0" fillId="0" borderId="53" xfId="1" applyFont="1" applyBorder="1" applyAlignment="1" applyProtection="1">
      <alignment horizontal="center"/>
    </xf>
    <xf numFmtId="44" fontId="0" fillId="0" borderId="95" xfId="1" applyFont="1" applyBorder="1" applyAlignment="1" applyProtection="1">
      <alignment horizontal="center"/>
    </xf>
    <xf numFmtId="44" fontId="0" fillId="0" borderId="53" xfId="1" applyFont="1" applyFill="1" applyBorder="1" applyAlignment="1" applyProtection="1">
      <alignment horizontal="center"/>
    </xf>
    <xf numFmtId="44" fontId="0" fillId="0" borderId="95" xfId="1" applyFont="1" applyFill="1" applyBorder="1" applyAlignment="1" applyProtection="1">
      <alignment horizontal="center"/>
    </xf>
    <xf numFmtId="44" fontId="79" fillId="0" borderId="40" xfId="1" applyFont="1" applyBorder="1" applyAlignment="1" applyProtection="1">
      <alignment horizontal="center"/>
    </xf>
    <xf numFmtId="44" fontId="80" fillId="0" borderId="96" xfId="1" applyFont="1" applyBorder="1" applyAlignment="1" applyProtection="1">
      <alignment horizontal="center"/>
    </xf>
    <xf numFmtId="44" fontId="80" fillId="0" borderId="97" xfId="1" applyFont="1" applyBorder="1" applyAlignment="1" applyProtection="1">
      <alignment horizontal="center"/>
    </xf>
    <xf numFmtId="44" fontId="80" fillId="2" borderId="98" xfId="1" applyFont="1" applyFill="1" applyBorder="1" applyAlignment="1" applyProtection="1">
      <alignment horizontal="center"/>
    </xf>
    <xf numFmtId="44" fontId="80" fillId="2" borderId="99" xfId="1" applyFont="1" applyFill="1" applyBorder="1" applyAlignment="1" applyProtection="1">
      <alignment horizontal="center"/>
    </xf>
    <xf numFmtId="9" fontId="80" fillId="2" borderId="54" xfId="16" applyNumberFormat="1" applyFont="1" applyFill="1" applyBorder="1" applyAlignment="1">
      <alignment horizontal="center"/>
    </xf>
    <xf numFmtId="9" fontId="80" fillId="2" borderId="40" xfId="16" applyNumberFormat="1" applyFont="1" applyFill="1" applyBorder="1" applyAlignment="1">
      <alignment horizontal="center"/>
    </xf>
    <xf numFmtId="9" fontId="80" fillId="2" borderId="41" xfId="16" applyNumberFormat="1" applyFont="1" applyFill="1" applyBorder="1" applyAlignment="1">
      <alignment horizontal="center"/>
    </xf>
    <xf numFmtId="0" fontId="38" fillId="18" borderId="54" xfId="7" applyFont="1" applyFill="1" applyBorder="1" applyAlignment="1">
      <alignment horizontal="center"/>
    </xf>
    <xf numFmtId="0" fontId="38" fillId="18" borderId="40" xfId="7" applyFont="1" applyFill="1" applyBorder="1" applyAlignment="1">
      <alignment horizontal="center"/>
    </xf>
    <xf numFmtId="0" fontId="38" fillId="18" borderId="41" xfId="7" applyFont="1" applyFill="1" applyBorder="1" applyAlignment="1">
      <alignment horizontal="center"/>
    </xf>
    <xf numFmtId="44" fontId="80" fillId="8" borderId="98" xfId="1" applyFont="1" applyFill="1" applyBorder="1" applyAlignment="1" applyProtection="1">
      <alignment horizontal="center"/>
    </xf>
    <xf numFmtId="44" fontId="80" fillId="8" borderId="99" xfId="1" applyFont="1" applyFill="1" applyBorder="1" applyAlignment="1" applyProtection="1">
      <alignment horizontal="center"/>
    </xf>
    <xf numFmtId="9" fontId="80" fillId="17" borderId="54" xfId="16" applyNumberFormat="1" applyFont="1" applyFill="1" applyBorder="1" applyAlignment="1">
      <alignment horizontal="center"/>
    </xf>
    <xf numFmtId="9" fontId="80" fillId="17" borderId="40" xfId="16" applyNumberFormat="1" applyFont="1" applyFill="1" applyBorder="1" applyAlignment="1">
      <alignment horizontal="center"/>
    </xf>
    <xf numFmtId="9" fontId="80" fillId="17" borderId="41" xfId="16" applyNumberFormat="1" applyFont="1" applyFill="1" applyBorder="1" applyAlignment="1">
      <alignment horizontal="center"/>
    </xf>
    <xf numFmtId="0" fontId="80" fillId="0" borderId="96" xfId="7" applyFont="1" applyBorder="1" applyAlignment="1">
      <alignment horizontal="center"/>
    </xf>
    <xf numFmtId="0" fontId="80" fillId="0" borderId="97" xfId="7" applyFont="1" applyBorder="1" applyAlignment="1">
      <alignment horizontal="center"/>
    </xf>
    <xf numFmtId="0" fontId="27" fillId="16" borderId="54" xfId="0" applyFont="1" applyFill="1" applyBorder="1" applyAlignment="1">
      <alignment horizontal="center" vertical="center"/>
    </xf>
    <xf numFmtId="0" fontId="27" fillId="16" borderId="40" xfId="0" applyFont="1" applyFill="1" applyBorder="1" applyAlignment="1">
      <alignment horizontal="center" vertical="center"/>
    </xf>
    <xf numFmtId="0" fontId="27" fillId="16" borderId="41" xfId="0" applyFont="1" applyFill="1" applyBorder="1" applyAlignment="1">
      <alignment horizontal="center" vertical="center"/>
    </xf>
    <xf numFmtId="0" fontId="80" fillId="6" borderId="26" xfId="7" applyFont="1" applyFill="1" applyBorder="1" applyAlignment="1">
      <alignment horizontal="center" vertical="center"/>
    </xf>
    <xf numFmtId="0" fontId="80" fillId="6" borderId="23" xfId="7" applyFont="1" applyFill="1" applyBorder="1" applyAlignment="1">
      <alignment horizontal="center" vertical="center"/>
    </xf>
    <xf numFmtId="44" fontId="38" fillId="19" borderId="17" xfId="1" applyFont="1" applyFill="1" applyBorder="1" applyAlignment="1" applyProtection="1">
      <alignment horizontal="center" vertical="center"/>
    </xf>
    <xf numFmtId="44" fontId="38" fillId="19" borderId="47" xfId="1" applyFont="1" applyFill="1" applyBorder="1" applyAlignment="1" applyProtection="1">
      <alignment horizontal="center" vertical="center"/>
    </xf>
    <xf numFmtId="0" fontId="80" fillId="19" borderId="42" xfId="7" applyFont="1" applyFill="1" applyBorder="1" applyAlignment="1">
      <alignment horizontal="center" vertical="center"/>
    </xf>
    <xf numFmtId="0" fontId="80" fillId="19" borderId="17" xfId="7" applyFont="1" applyFill="1" applyBorder="1" applyAlignment="1">
      <alignment horizontal="center" vertical="center"/>
    </xf>
    <xf numFmtId="44" fontId="38" fillId="6" borderId="23" xfId="1" applyFont="1" applyFill="1" applyBorder="1" applyAlignment="1" applyProtection="1">
      <alignment horizontal="center" vertical="center"/>
    </xf>
    <xf numFmtId="44" fontId="38" fillId="6" borderId="24" xfId="1" applyFont="1" applyFill="1" applyBorder="1" applyAlignment="1" applyProtection="1">
      <alignment horizontal="center" vertical="center"/>
    </xf>
    <xf numFmtId="0" fontId="28" fillId="5" borderId="54" xfId="7" applyFont="1" applyFill="1" applyBorder="1" applyAlignment="1">
      <alignment horizontal="center" vertical="center" wrapText="1"/>
    </xf>
    <xf numFmtId="0" fontId="28" fillId="5" borderId="40" xfId="7" applyFont="1" applyFill="1" applyBorder="1" applyAlignment="1">
      <alignment horizontal="center" vertical="center" wrapText="1"/>
    </xf>
    <xf numFmtId="0" fontId="28" fillId="5" borderId="67" xfId="7" applyFont="1" applyFill="1" applyBorder="1" applyAlignment="1">
      <alignment horizontal="center" vertical="center" wrapText="1"/>
    </xf>
    <xf numFmtId="43" fontId="84" fillId="0" borderId="40" xfId="7" applyNumberFormat="1" applyFont="1" applyBorder="1" applyAlignment="1">
      <alignment horizontal="center"/>
    </xf>
    <xf numFmtId="0" fontId="84" fillId="0" borderId="40" xfId="7" applyFont="1" applyBorder="1" applyAlignment="1">
      <alignment horizontal="center"/>
    </xf>
    <xf numFmtId="0" fontId="34" fillId="6" borderId="54" xfId="7" applyFont="1" applyFill="1" applyBorder="1" applyAlignment="1">
      <alignment horizontal="center" vertical="center" wrapText="1"/>
    </xf>
    <xf numFmtId="0" fontId="34" fillId="6" borderId="40" xfId="7" applyFont="1" applyFill="1" applyBorder="1" applyAlignment="1">
      <alignment horizontal="center" vertical="center" wrapText="1"/>
    </xf>
    <xf numFmtId="0" fontId="34" fillId="6" borderId="41" xfId="7" applyFont="1" applyFill="1" applyBorder="1" applyAlignment="1">
      <alignment horizontal="center" vertical="center" wrapText="1"/>
    </xf>
    <xf numFmtId="0" fontId="28" fillId="5" borderId="54" xfId="7" applyFont="1" applyFill="1" applyBorder="1" applyAlignment="1">
      <alignment horizontal="right" vertical="center" wrapText="1"/>
    </xf>
    <xf numFmtId="0" fontId="28" fillId="5" borderId="40" xfId="7" applyFont="1" applyFill="1" applyBorder="1" applyAlignment="1">
      <alignment horizontal="right" vertical="center" wrapText="1"/>
    </xf>
    <xf numFmtId="0" fontId="28" fillId="5" borderId="67" xfId="7" applyFont="1" applyFill="1" applyBorder="1" applyAlignment="1">
      <alignment horizontal="right" vertical="center" wrapText="1"/>
    </xf>
    <xf numFmtId="0" fontId="28" fillId="0" borderId="42" xfId="7" applyFont="1" applyBorder="1" applyAlignment="1">
      <alignment horizontal="center" vertical="center" textRotation="90" wrapText="1"/>
    </xf>
    <xf numFmtId="0" fontId="39" fillId="9" borderId="4" xfId="7" applyFont="1" applyFill="1" applyBorder="1" applyAlignment="1">
      <alignment horizontal="center" vertical="center" wrapText="1"/>
    </xf>
    <xf numFmtId="0" fontId="95" fillId="0" borderId="35" xfId="0" applyFont="1" applyBorder="1" applyAlignment="1">
      <alignment horizontal="center"/>
    </xf>
    <xf numFmtId="0" fontId="36" fillId="6" borderId="54" xfId="0" applyFont="1" applyFill="1" applyBorder="1" applyAlignment="1">
      <alignment horizontal="center" vertical="center"/>
    </xf>
    <xf numFmtId="0" fontId="36" fillId="6" borderId="40" xfId="0" applyFont="1" applyFill="1" applyBorder="1" applyAlignment="1">
      <alignment horizontal="center" vertical="center"/>
    </xf>
    <xf numFmtId="0" fontId="28" fillId="4" borderId="26" xfId="7" applyFont="1" applyFill="1" applyBorder="1" applyAlignment="1">
      <alignment horizontal="right" vertical="center" wrapText="1"/>
    </xf>
    <xf numFmtId="0" fontId="28" fillId="4" borderId="23" xfId="7" applyFont="1" applyFill="1" applyBorder="1" applyAlignment="1">
      <alignment horizontal="right" vertical="center" wrapText="1"/>
    </xf>
    <xf numFmtId="0" fontId="28" fillId="4" borderId="93" xfId="7" applyFont="1" applyFill="1" applyBorder="1" applyAlignment="1">
      <alignment horizontal="right" vertical="center" wrapText="1"/>
    </xf>
    <xf numFmtId="0" fontId="28" fillId="4" borderId="94" xfId="7" applyFont="1" applyFill="1" applyBorder="1" applyAlignment="1">
      <alignment horizontal="right" vertical="center" wrapText="1"/>
    </xf>
    <xf numFmtId="0" fontId="28" fillId="4" borderId="92" xfId="7" applyFont="1" applyFill="1" applyBorder="1" applyAlignment="1">
      <alignment horizontal="right" vertical="center" wrapText="1"/>
    </xf>
    <xf numFmtId="0" fontId="39" fillId="9" borderId="53" xfId="7" applyFont="1" applyFill="1" applyBorder="1" applyAlignment="1">
      <alignment horizontal="center" vertical="center" wrapText="1"/>
    </xf>
    <xf numFmtId="0" fontId="39" fillId="9" borderId="91" xfId="7" applyFont="1" applyFill="1" applyBorder="1" applyAlignment="1">
      <alignment horizontal="center" vertical="center" wrapText="1"/>
    </xf>
    <xf numFmtId="0" fontId="39" fillId="10" borderId="53" xfId="7" applyFont="1" applyFill="1" applyBorder="1" applyAlignment="1">
      <alignment horizontal="center" vertical="center" wrapText="1"/>
    </xf>
    <xf numFmtId="0" fontId="39" fillId="10" borderId="91" xfId="7" applyFont="1" applyFill="1" applyBorder="1" applyAlignment="1">
      <alignment horizontal="center" vertical="center" wrapText="1"/>
    </xf>
    <xf numFmtId="0" fontId="12" fillId="2" borderId="104" xfId="0" applyFont="1" applyFill="1" applyBorder="1" applyAlignment="1">
      <alignment horizontal="center" vertical="center" wrapText="1"/>
    </xf>
    <xf numFmtId="0" fontId="12" fillId="2" borderId="51" xfId="0" applyFont="1" applyFill="1" applyBorder="1" applyAlignment="1">
      <alignment horizontal="center" vertical="center" wrapText="1"/>
    </xf>
    <xf numFmtId="0" fontId="10" fillId="0" borderId="53" xfId="0" applyFont="1" applyBorder="1" applyAlignment="1">
      <alignment horizontal="center" vertical="center"/>
    </xf>
    <xf numFmtId="0" fontId="10" fillId="0" borderId="91" xfId="0" applyFont="1" applyBorder="1" applyAlignment="1">
      <alignment horizontal="center" vertical="center"/>
    </xf>
    <xf numFmtId="0" fontId="3" fillId="0" borderId="0" xfId="0" applyFont="1" applyAlignment="1">
      <alignment horizontal="center" vertical="center" wrapText="1"/>
    </xf>
    <xf numFmtId="0" fontId="12" fillId="2" borderId="100" xfId="0" applyFont="1" applyFill="1" applyBorder="1" applyAlignment="1">
      <alignment horizontal="center" vertical="center" wrapText="1"/>
    </xf>
    <xf numFmtId="0" fontId="12" fillId="2" borderId="50" xfId="0" applyFont="1" applyFill="1" applyBorder="1" applyAlignment="1">
      <alignment horizontal="center" vertical="center" wrapText="1"/>
    </xf>
    <xf numFmtId="0" fontId="12" fillId="2" borderId="101" xfId="0" applyFont="1" applyFill="1" applyBorder="1" applyAlignment="1">
      <alignment horizontal="center" vertical="center" wrapText="1"/>
    </xf>
    <xf numFmtId="0" fontId="12" fillId="2" borderId="32" xfId="0" applyFont="1" applyFill="1" applyBorder="1" applyAlignment="1">
      <alignment horizontal="center" vertical="center" wrapText="1"/>
    </xf>
    <xf numFmtId="0" fontId="12" fillId="2" borderId="102"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0" xfId="0" applyFont="1" applyFill="1" applyAlignment="1">
      <alignment horizontal="center" vertical="center" wrapText="1"/>
    </xf>
    <xf numFmtId="0" fontId="12" fillId="2" borderId="75"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103"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27"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56" fillId="6" borderId="54" xfId="0" applyFont="1" applyFill="1" applyBorder="1" applyAlignment="1">
      <alignment horizontal="center" vertical="center" wrapText="1"/>
    </xf>
    <xf numFmtId="0" fontId="56" fillId="6" borderId="40" xfId="0" applyFont="1" applyFill="1" applyBorder="1" applyAlignment="1">
      <alignment horizontal="center" vertical="center" wrapText="1"/>
    </xf>
    <xf numFmtId="0" fontId="56" fillId="6" borderId="41" xfId="0" applyFont="1" applyFill="1" applyBorder="1" applyAlignment="1">
      <alignment horizontal="center" vertical="center" wrapText="1"/>
    </xf>
    <xf numFmtId="0" fontId="17" fillId="2" borderId="42" xfId="0" applyFont="1" applyFill="1" applyBorder="1" applyAlignment="1">
      <alignment horizontal="center" vertical="center"/>
    </xf>
    <xf numFmtId="0" fontId="17" fillId="2" borderId="25" xfId="0" applyFont="1" applyFill="1" applyBorder="1" applyAlignment="1">
      <alignment horizontal="center" vertical="center"/>
    </xf>
    <xf numFmtId="0" fontId="17" fillId="0" borderId="0" xfId="0" applyFont="1" applyAlignment="1">
      <alignment horizontal="center" vertical="center"/>
    </xf>
    <xf numFmtId="0" fontId="10" fillId="0" borderId="0" xfId="0" applyFont="1" applyAlignment="1">
      <alignment horizontal="center" vertical="center"/>
    </xf>
    <xf numFmtId="0" fontId="17" fillId="0" borderId="0" xfId="0" applyFont="1" applyAlignment="1">
      <alignment horizontal="center" vertical="center" wrapText="1"/>
    </xf>
    <xf numFmtId="0" fontId="17" fillId="8" borderId="4" xfId="0" applyFont="1" applyFill="1" applyBorder="1" applyAlignment="1">
      <alignment horizontal="center" vertical="center"/>
    </xf>
    <xf numFmtId="0" fontId="60" fillId="3" borderId="4" xfId="0" applyFont="1" applyFill="1" applyBorder="1" applyAlignment="1">
      <alignment horizontal="center" vertical="center"/>
    </xf>
    <xf numFmtId="0" fontId="48" fillId="6" borderId="6" xfId="0" applyFont="1" applyFill="1" applyBorder="1" applyAlignment="1">
      <alignment horizontal="center" vertical="center" wrapText="1"/>
    </xf>
    <xf numFmtId="0" fontId="48" fillId="6" borderId="21" xfId="0" applyFont="1" applyFill="1" applyBorder="1" applyAlignment="1">
      <alignment horizontal="center" vertical="center" wrapText="1"/>
    </xf>
    <xf numFmtId="0" fontId="48" fillId="6" borderId="22" xfId="0" applyFont="1" applyFill="1" applyBorder="1" applyAlignment="1">
      <alignment horizontal="center" vertical="center" wrapText="1"/>
    </xf>
    <xf numFmtId="0" fontId="49" fillId="0" borderId="0" xfId="0" applyFont="1" applyAlignment="1">
      <alignment horizontal="left"/>
    </xf>
    <xf numFmtId="0" fontId="48" fillId="3" borderId="6" xfId="0" applyFont="1" applyFill="1" applyBorder="1" applyAlignment="1">
      <alignment horizontal="center"/>
    </xf>
    <xf numFmtId="0" fontId="48" fillId="3" borderId="21" xfId="0" applyFont="1" applyFill="1" applyBorder="1" applyAlignment="1">
      <alignment horizontal="center"/>
    </xf>
    <xf numFmtId="0" fontId="48" fillId="3" borderId="22" xfId="0" applyFont="1" applyFill="1" applyBorder="1" applyAlignment="1">
      <alignment horizontal="center"/>
    </xf>
    <xf numFmtId="0" fontId="5" fillId="3" borderId="6" xfId="0" applyFont="1" applyFill="1" applyBorder="1" applyAlignment="1">
      <alignment horizontal="center"/>
    </xf>
    <xf numFmtId="0" fontId="5" fillId="3" borderId="21" xfId="0" applyFont="1" applyFill="1" applyBorder="1" applyAlignment="1">
      <alignment horizontal="center"/>
    </xf>
    <xf numFmtId="0" fontId="5" fillId="3" borderId="22" xfId="0" applyFont="1" applyFill="1" applyBorder="1" applyAlignment="1">
      <alignment horizontal="center"/>
    </xf>
    <xf numFmtId="0" fontId="2" fillId="3" borderId="105" xfId="0" applyFont="1" applyFill="1" applyBorder="1" applyAlignment="1">
      <alignment horizontal="center" vertical="center" wrapText="1"/>
    </xf>
    <xf numFmtId="0" fontId="2" fillId="3" borderId="106" xfId="0" applyFont="1" applyFill="1" applyBorder="1" applyAlignment="1">
      <alignment horizontal="center" vertical="center" wrapText="1"/>
    </xf>
    <xf numFmtId="0" fontId="5" fillId="0" borderId="4" xfId="0" applyFont="1" applyBorder="1" applyAlignment="1">
      <alignment horizontal="center" vertical="center" wrapText="1"/>
    </xf>
    <xf numFmtId="0" fontId="51" fillId="6" borderId="54" xfId="0" applyFont="1" applyFill="1" applyBorder="1" applyAlignment="1">
      <alignment horizontal="center" vertical="center" wrapText="1"/>
    </xf>
    <xf numFmtId="0" fontId="51" fillId="6" borderId="40" xfId="0" applyFont="1" applyFill="1" applyBorder="1" applyAlignment="1">
      <alignment horizontal="center" vertical="center" wrapText="1"/>
    </xf>
    <xf numFmtId="0" fontId="5" fillId="0" borderId="107" xfId="0" applyFont="1" applyBorder="1" applyAlignment="1">
      <alignment horizontal="center" vertical="center" wrapText="1"/>
    </xf>
    <xf numFmtId="0" fontId="5" fillId="0" borderId="86" xfId="0" applyFont="1" applyBorder="1" applyAlignment="1">
      <alignment horizontal="center" vertical="center" wrapText="1"/>
    </xf>
    <xf numFmtId="0" fontId="5" fillId="0" borderId="108" xfId="0" applyFont="1" applyBorder="1" applyAlignment="1">
      <alignment horizontal="center" vertical="center" wrapText="1"/>
    </xf>
    <xf numFmtId="0" fontId="54" fillId="7" borderId="64" xfId="0" applyFont="1" applyFill="1" applyBorder="1" applyAlignment="1">
      <alignment horizontal="center" vertical="center" wrapText="1"/>
    </xf>
    <xf numFmtId="0" fontId="54" fillId="7" borderId="109" xfId="0" applyFont="1" applyFill="1" applyBorder="1" applyAlignment="1">
      <alignment horizontal="center" vertical="center" wrapText="1"/>
    </xf>
    <xf numFmtId="0" fontId="54" fillId="7" borderId="110" xfId="0" applyFont="1" applyFill="1" applyBorder="1" applyAlignment="1">
      <alignment horizontal="center" vertical="center" wrapText="1"/>
    </xf>
    <xf numFmtId="0" fontId="76" fillId="0" borderId="0" xfId="0" applyFont="1" applyAlignment="1">
      <alignment horizontal="center" vertical="center"/>
    </xf>
    <xf numFmtId="44" fontId="66" fillId="0" borderId="0" xfId="1" applyFont="1" applyAlignment="1">
      <alignment horizontal="center" vertical="center"/>
    </xf>
    <xf numFmtId="0" fontId="2" fillId="0" borderId="78" xfId="0" applyFont="1" applyBorder="1" applyAlignment="1">
      <alignment horizontal="center" vertical="center" wrapText="1"/>
    </xf>
    <xf numFmtId="0" fontId="2" fillId="0" borderId="86" xfId="0" applyFont="1" applyBorder="1" applyAlignment="1">
      <alignment horizontal="center" vertical="center" wrapText="1"/>
    </xf>
    <xf numFmtId="0" fontId="2" fillId="0" borderId="85" xfId="0" applyFont="1" applyBorder="1" applyAlignment="1">
      <alignment horizontal="center" vertical="center" wrapText="1"/>
    </xf>
    <xf numFmtId="0" fontId="5" fillId="0" borderId="85" xfId="0" applyFont="1" applyBorder="1" applyAlignment="1">
      <alignment horizontal="center" vertical="center" wrapText="1"/>
    </xf>
    <xf numFmtId="0" fontId="5" fillId="0" borderId="111" xfId="0" applyFont="1" applyBorder="1" applyAlignment="1">
      <alignment horizontal="center" vertical="center" wrapText="1"/>
    </xf>
    <xf numFmtId="0" fontId="9" fillId="7" borderId="80" xfId="0" applyFont="1" applyFill="1" applyBorder="1" applyAlignment="1">
      <alignment horizontal="center" vertical="center" wrapText="1"/>
    </xf>
    <xf numFmtId="0" fontId="9" fillId="7" borderId="64" xfId="0" applyFont="1" applyFill="1" applyBorder="1" applyAlignment="1">
      <alignment horizontal="center" vertical="center" wrapText="1"/>
    </xf>
    <xf numFmtId="0" fontId="5" fillId="6" borderId="54" xfId="0" applyFont="1" applyFill="1" applyBorder="1" applyAlignment="1">
      <alignment horizontal="center" vertical="center" wrapText="1"/>
    </xf>
    <xf numFmtId="0" fontId="5" fillId="6" borderId="40" xfId="0" applyFont="1" applyFill="1" applyBorder="1" applyAlignment="1">
      <alignment horizontal="center" vertical="center" wrapText="1"/>
    </xf>
    <xf numFmtId="0" fontId="36" fillId="7" borderId="5" xfId="0" applyFont="1" applyFill="1" applyBorder="1" applyAlignment="1">
      <alignment horizontal="center"/>
    </xf>
    <xf numFmtId="0" fontId="36" fillId="7" borderId="40" xfId="0" applyFont="1" applyFill="1" applyBorder="1" applyAlignment="1">
      <alignment horizontal="center"/>
    </xf>
    <xf numFmtId="0" fontId="36" fillId="7" borderId="67" xfId="0" applyFont="1" applyFill="1" applyBorder="1" applyAlignment="1">
      <alignment horizontal="center"/>
    </xf>
    <xf numFmtId="0" fontId="109" fillId="0" borderId="0" xfId="0" applyFont="1" applyAlignment="1">
      <alignment horizontal="center"/>
    </xf>
    <xf numFmtId="0" fontId="65" fillId="7" borderId="53" xfId="0" applyFont="1" applyFill="1" applyBorder="1" applyAlignment="1">
      <alignment horizontal="center"/>
    </xf>
    <xf numFmtId="0" fontId="65" fillId="7" borderId="81" xfId="0" applyFont="1" applyFill="1" applyBorder="1" applyAlignment="1">
      <alignment horizontal="center"/>
    </xf>
    <xf numFmtId="0" fontId="65" fillId="7" borderId="91" xfId="0" applyFont="1" applyFill="1" applyBorder="1" applyAlignment="1">
      <alignment horizontal="center"/>
    </xf>
    <xf numFmtId="0" fontId="36" fillId="7" borderId="54" xfId="0" applyFont="1" applyFill="1" applyBorder="1" applyAlignment="1">
      <alignment horizontal="center"/>
    </xf>
    <xf numFmtId="0" fontId="36" fillId="13" borderId="109" xfId="0" applyFont="1" applyFill="1" applyBorder="1" applyAlignment="1">
      <alignment horizontal="center"/>
    </xf>
    <xf numFmtId="0" fontId="36" fillId="13" borderId="35" xfId="0" applyFont="1" applyFill="1" applyBorder="1" applyAlignment="1">
      <alignment horizontal="center"/>
    </xf>
    <xf numFmtId="0" fontId="36" fillId="13" borderId="110" xfId="0" applyFont="1" applyFill="1" applyBorder="1" applyAlignment="1">
      <alignment horizontal="center"/>
    </xf>
    <xf numFmtId="0" fontId="36" fillId="13" borderId="82" xfId="0" applyFont="1" applyFill="1" applyBorder="1" applyAlignment="1">
      <alignment horizontal="center"/>
    </xf>
    <xf numFmtId="0" fontId="36" fillId="13" borderId="87" xfId="0" applyFont="1" applyFill="1" applyBorder="1" applyAlignment="1">
      <alignment horizontal="center"/>
    </xf>
    <xf numFmtId="0" fontId="36" fillId="13" borderId="69" xfId="0" applyFont="1" applyFill="1" applyBorder="1" applyAlignment="1">
      <alignment horizontal="center"/>
    </xf>
    <xf numFmtId="0" fontId="109" fillId="0" borderId="87" xfId="0" applyFont="1" applyBorder="1" applyAlignment="1">
      <alignment horizontal="center"/>
    </xf>
    <xf numFmtId="0" fontId="36" fillId="13" borderId="112" xfId="0" applyFont="1" applyFill="1" applyBorder="1" applyAlignment="1">
      <alignment horizontal="center"/>
    </xf>
    <xf numFmtId="0" fontId="36" fillId="13" borderId="113" xfId="0" applyFont="1" applyFill="1" applyBorder="1" applyAlignment="1">
      <alignment horizontal="center"/>
    </xf>
    <xf numFmtId="0" fontId="36" fillId="13" borderId="96" xfId="0" applyFont="1" applyFill="1" applyBorder="1" applyAlignment="1">
      <alignment horizontal="center"/>
    </xf>
    <xf numFmtId="0" fontId="75" fillId="0" borderId="0" xfId="0" applyFont="1" applyAlignment="1">
      <alignment horizontal="center"/>
    </xf>
    <xf numFmtId="0" fontId="0" fillId="0" borderId="0" xfId="0" applyAlignment="1">
      <alignment horizontal="right"/>
    </xf>
    <xf numFmtId="0" fontId="50" fillId="0" borderId="0" xfId="0" applyFont="1" applyAlignment="1">
      <alignment horizontal="left" vertical="center"/>
    </xf>
    <xf numFmtId="0" fontId="65" fillId="7" borderId="54" xfId="0" applyFont="1" applyFill="1" applyBorder="1" applyAlignment="1">
      <alignment horizontal="center"/>
    </xf>
    <xf numFmtId="0" fontId="65" fillId="7" borderId="40" xfId="0" applyFont="1" applyFill="1" applyBorder="1" applyAlignment="1">
      <alignment horizontal="center"/>
    </xf>
    <xf numFmtId="0" fontId="65" fillId="7" borderId="41" xfId="0" applyFont="1" applyFill="1" applyBorder="1" applyAlignment="1">
      <alignment horizontal="center"/>
    </xf>
    <xf numFmtId="0" fontId="65" fillId="3" borderId="54" xfId="0" applyFont="1" applyFill="1" applyBorder="1" applyAlignment="1">
      <alignment horizontal="center"/>
    </xf>
    <xf numFmtId="0" fontId="65" fillId="3" borderId="40" xfId="0" applyFont="1" applyFill="1" applyBorder="1" applyAlignment="1">
      <alignment horizontal="center"/>
    </xf>
    <xf numFmtId="0" fontId="5" fillId="0" borderId="53" xfId="0" applyFont="1" applyBorder="1" applyAlignment="1">
      <alignment horizontal="center" vertical="center" wrapText="1"/>
    </xf>
    <xf numFmtId="0" fontId="5" fillId="0" borderId="91" xfId="0" applyFont="1" applyBorder="1" applyAlignment="1">
      <alignment horizontal="center" vertical="center" wrapText="1"/>
    </xf>
    <xf numFmtId="0" fontId="5" fillId="3" borderId="54" xfId="0" applyFont="1" applyFill="1" applyBorder="1" applyAlignment="1">
      <alignment horizontal="center"/>
    </xf>
    <xf numFmtId="0" fontId="5" fillId="3" borderId="40" xfId="0" applyFont="1" applyFill="1" applyBorder="1" applyAlignment="1">
      <alignment horizontal="center"/>
    </xf>
    <xf numFmtId="0" fontId="5" fillId="3" borderId="41" xfId="0" applyFont="1" applyFill="1" applyBorder="1" applyAlignment="1">
      <alignment horizontal="center"/>
    </xf>
    <xf numFmtId="0" fontId="110" fillId="0" borderId="0" xfId="0" applyFont="1" applyAlignment="1">
      <alignment horizontal="center"/>
    </xf>
    <xf numFmtId="0" fontId="96" fillId="0" borderId="3" xfId="0" applyFont="1" applyBorder="1" applyAlignment="1">
      <alignment horizontal="left" vertical="center" wrapText="1" indent="1"/>
    </xf>
    <xf numFmtId="0" fontId="64" fillId="0" borderId="0" xfId="0" applyFont="1" applyAlignment="1">
      <alignment horizontal="center" vertical="center" wrapText="1"/>
    </xf>
    <xf numFmtId="0" fontId="18" fillId="0" borderId="0" xfId="0" applyFont="1" applyAlignment="1">
      <alignment horizontal="left" vertical="center" wrapText="1"/>
    </xf>
    <xf numFmtId="44" fontId="18" fillId="0" borderId="3" xfId="0" applyNumberFormat="1" applyFont="1" applyBorder="1" applyAlignment="1">
      <alignment vertical="center" wrapText="1"/>
    </xf>
    <xf numFmtId="0" fontId="18" fillId="0" borderId="51" xfId="0" applyFont="1" applyBorder="1" applyAlignment="1">
      <alignment vertical="center" wrapText="1"/>
    </xf>
    <xf numFmtId="44" fontId="19" fillId="2" borderId="3" xfId="0" applyNumberFormat="1" applyFont="1" applyFill="1" applyBorder="1" applyAlignment="1">
      <alignment vertical="center" wrapText="1"/>
    </xf>
    <xf numFmtId="0" fontId="19" fillId="2" borderId="51" xfId="0" applyFont="1" applyFill="1" applyBorder="1" applyAlignment="1">
      <alignment vertical="center" wrapText="1"/>
    </xf>
    <xf numFmtId="0" fontId="14" fillId="0" borderId="3" xfId="0" applyFont="1" applyBorder="1" applyAlignment="1">
      <alignment horizontal="left" vertical="center" wrapText="1"/>
    </xf>
    <xf numFmtId="0" fontId="8" fillId="2" borderId="14"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62" fillId="20" borderId="26" xfId="0" applyFont="1" applyFill="1" applyBorder="1" applyAlignment="1">
      <alignment horizontal="center" vertical="center"/>
    </xf>
    <xf numFmtId="0" fontId="62" fillId="20" borderId="23" xfId="0" applyFont="1" applyFill="1" applyBorder="1" applyAlignment="1">
      <alignment horizontal="center" vertical="center"/>
    </xf>
    <xf numFmtId="0" fontId="62" fillId="20" borderId="17" xfId="0" applyFont="1" applyFill="1" applyBorder="1" applyAlignment="1">
      <alignment horizontal="center" wrapText="1"/>
    </xf>
    <xf numFmtId="0" fontId="62" fillId="20" borderId="47" xfId="0" applyFont="1" applyFill="1" applyBorder="1" applyAlignment="1">
      <alignment horizontal="center" wrapText="1"/>
    </xf>
    <xf numFmtId="44" fontId="63" fillId="0" borderId="4" xfId="1" applyFont="1" applyBorder="1" applyAlignment="1">
      <alignment horizontal="center" vertical="center"/>
    </xf>
    <xf numFmtId="44" fontId="63" fillId="0" borderId="31" xfId="1" applyFont="1" applyBorder="1" applyAlignment="1">
      <alignment horizontal="center" vertical="center"/>
    </xf>
    <xf numFmtId="44" fontId="62" fillId="20" borderId="23" xfId="1" applyFont="1" applyFill="1" applyBorder="1" applyAlignment="1">
      <alignment horizontal="center"/>
    </xf>
    <xf numFmtId="44" fontId="62" fillId="20" borderId="24" xfId="1" applyFont="1" applyFill="1" applyBorder="1" applyAlignment="1">
      <alignment horizontal="center"/>
    </xf>
    <xf numFmtId="0" fontId="63" fillId="0" borderId="25" xfId="0" applyFont="1" applyBorder="1" applyAlignment="1">
      <alignment horizontal="center" vertical="center"/>
    </xf>
    <xf numFmtId="0" fontId="63" fillId="0" borderId="4" xfId="0" applyFont="1" applyBorder="1" applyAlignment="1">
      <alignment horizontal="center" vertical="center"/>
    </xf>
    <xf numFmtId="0" fontId="63" fillId="0" borderId="4" xfId="0" applyFont="1" applyBorder="1" applyAlignment="1">
      <alignment horizontal="center" vertical="center" wrapText="1"/>
    </xf>
    <xf numFmtId="0" fontId="62" fillId="20" borderId="17" xfId="0" applyFont="1" applyFill="1" applyBorder="1" applyAlignment="1">
      <alignment horizontal="center"/>
    </xf>
    <xf numFmtId="44" fontId="63" fillId="0" borderId="4" xfId="15" applyNumberFormat="1" applyFont="1" applyBorder="1" applyAlignment="1">
      <alignment horizontal="left" vertical="center" wrapText="1"/>
    </xf>
    <xf numFmtId="0" fontId="62" fillId="20" borderId="42" xfId="0" applyFont="1" applyFill="1" applyBorder="1" applyAlignment="1">
      <alignment horizontal="center" vertical="center"/>
    </xf>
    <xf numFmtId="0" fontId="62" fillId="20" borderId="17" xfId="0" applyFont="1" applyFill="1" applyBorder="1" applyAlignment="1">
      <alignment horizontal="center" vertical="center"/>
    </xf>
    <xf numFmtId="0" fontId="8" fillId="6" borderId="125" xfId="0" applyFont="1" applyFill="1" applyBorder="1" applyAlignment="1">
      <alignment horizontal="center" vertical="center" wrapText="1"/>
    </xf>
    <xf numFmtId="0" fontId="8" fillId="6" borderId="126" xfId="0" applyFont="1" applyFill="1" applyBorder="1" applyAlignment="1">
      <alignment horizontal="center" vertical="center" wrapText="1"/>
    </xf>
    <xf numFmtId="0" fontId="8" fillId="6" borderId="121" xfId="0" applyFont="1" applyFill="1" applyBorder="1" applyAlignment="1">
      <alignment horizontal="center" vertical="center" wrapText="1"/>
    </xf>
    <xf numFmtId="44" fontId="19" fillId="6" borderId="114" xfId="0" applyNumberFormat="1" applyFont="1" applyFill="1" applyBorder="1" applyAlignment="1">
      <alignment vertical="center" wrapText="1"/>
    </xf>
    <xf numFmtId="0" fontId="19" fillId="6" borderId="115" xfId="0" applyFont="1" applyFill="1" applyBorder="1" applyAlignment="1">
      <alignment vertical="center" wrapText="1"/>
    </xf>
    <xf numFmtId="0" fontId="8" fillId="6" borderId="116" xfId="0" applyFont="1" applyFill="1" applyBorder="1" applyAlignment="1">
      <alignment horizontal="center" vertical="center" wrapText="1"/>
    </xf>
    <xf numFmtId="0" fontId="8" fillId="6" borderId="114" xfId="0" applyFont="1" applyFill="1" applyBorder="1" applyAlignment="1">
      <alignment horizontal="center" vertical="center" wrapText="1"/>
    </xf>
    <xf numFmtId="0" fontId="14" fillId="0" borderId="117" xfId="0" applyFont="1" applyBorder="1" applyAlignment="1">
      <alignment horizontal="right" vertical="center" wrapText="1"/>
    </xf>
    <xf numFmtId="0" fontId="14" fillId="0" borderId="37" xfId="0" applyFont="1" applyBorder="1" applyAlignment="1">
      <alignment horizontal="right" vertical="center" wrapText="1"/>
    </xf>
    <xf numFmtId="0" fontId="14" fillId="0" borderId="118" xfId="0" applyFont="1" applyBorder="1" applyAlignment="1">
      <alignment horizontal="center" vertical="center" wrapText="1"/>
    </xf>
    <xf numFmtId="0" fontId="14" fillId="0" borderId="71" xfId="0" applyFont="1" applyBorder="1" applyAlignment="1">
      <alignment horizontal="center" vertical="center" wrapText="1"/>
    </xf>
    <xf numFmtId="0" fontId="14" fillId="0" borderId="103" xfId="0" applyFont="1" applyBorder="1" applyAlignment="1">
      <alignment horizontal="center" vertical="center" wrapText="1"/>
    </xf>
    <xf numFmtId="0" fontId="14" fillId="0" borderId="73" xfId="0" applyFont="1" applyBorder="1" applyAlignment="1">
      <alignment horizontal="center" vertical="center" wrapText="1"/>
    </xf>
    <xf numFmtId="44" fontId="18" fillId="0" borderId="74" xfId="0" applyNumberFormat="1" applyFont="1" applyBorder="1" applyAlignment="1">
      <alignment horizontal="center" vertical="center" wrapText="1"/>
    </xf>
    <xf numFmtId="0" fontId="18" fillId="0" borderId="77" xfId="0" applyFont="1" applyBorder="1" applyAlignment="1">
      <alignment horizontal="center" vertical="center" wrapText="1"/>
    </xf>
    <xf numFmtId="0" fontId="15" fillId="6" borderId="119" xfId="0" applyFont="1" applyFill="1" applyBorder="1" applyAlignment="1">
      <alignment horizontal="center" vertical="center" wrapText="1"/>
    </xf>
    <xf numFmtId="0" fontId="15" fillId="6" borderId="27" xfId="0" applyFont="1" applyFill="1" applyBorder="1" applyAlignment="1">
      <alignment horizontal="center" vertical="center" wrapText="1"/>
    </xf>
    <xf numFmtId="0" fontId="15" fillId="6" borderId="104" xfId="0" applyFont="1" applyFill="1" applyBorder="1" applyAlignment="1">
      <alignment horizontal="center" vertical="center" wrapText="1"/>
    </xf>
    <xf numFmtId="0" fontId="8" fillId="2" borderId="3" xfId="0" applyFont="1" applyFill="1" applyBorder="1" applyAlignment="1">
      <alignment vertical="center" wrapText="1"/>
    </xf>
    <xf numFmtId="0" fontId="8" fillId="2" borderId="51" xfId="0" applyFont="1" applyFill="1" applyBorder="1" applyAlignment="1">
      <alignment vertical="center" wrapText="1"/>
    </xf>
    <xf numFmtId="0" fontId="8" fillId="2" borderId="117" xfId="0" applyFont="1" applyFill="1" applyBorder="1" applyAlignment="1">
      <alignment horizontal="center" vertical="center" wrapText="1"/>
    </xf>
    <xf numFmtId="0" fontId="8" fillId="2" borderId="37" xfId="0" applyFont="1" applyFill="1" applyBorder="1" applyAlignment="1">
      <alignment horizontal="center" vertical="center" wrapText="1"/>
    </xf>
    <xf numFmtId="0" fontId="8" fillId="2" borderId="50" xfId="0" applyFont="1" applyFill="1" applyBorder="1" applyAlignment="1">
      <alignment horizontal="center" vertical="center" wrapText="1"/>
    </xf>
    <xf numFmtId="10" fontId="8" fillId="2" borderId="74" xfId="13" applyNumberFormat="1" applyFont="1" applyFill="1" applyBorder="1" applyAlignment="1">
      <alignment horizontal="center" vertical="center" wrapText="1"/>
    </xf>
    <xf numFmtId="10" fontId="8" fillId="2" borderId="50" xfId="13" applyNumberFormat="1" applyFont="1" applyFill="1" applyBorder="1" applyAlignment="1">
      <alignment horizontal="center" vertical="center" wrapText="1"/>
    </xf>
    <xf numFmtId="0" fontId="14" fillId="0" borderId="37" xfId="0" applyFont="1" applyBorder="1" applyAlignment="1">
      <alignment horizontal="center" vertical="center" wrapText="1"/>
    </xf>
    <xf numFmtId="0" fontId="14" fillId="0" borderId="50" xfId="0" applyFont="1" applyBorder="1" applyAlignment="1">
      <alignment horizontal="center" vertical="center" wrapText="1"/>
    </xf>
    <xf numFmtId="0" fontId="18" fillId="0" borderId="122" xfId="0" applyFont="1" applyBorder="1" applyAlignment="1">
      <alignment horizontal="left" vertical="center" wrapText="1"/>
    </xf>
    <xf numFmtId="0" fontId="18" fillId="0" borderId="123" xfId="0" applyFont="1" applyBorder="1" applyAlignment="1">
      <alignment horizontal="left" vertical="center" wrapText="1"/>
    </xf>
    <xf numFmtId="0" fontId="18" fillId="0" borderId="124" xfId="0" applyFont="1" applyBorder="1" applyAlignment="1">
      <alignment horizontal="left" vertical="center" wrapText="1"/>
    </xf>
    <xf numFmtId="44" fontId="19" fillId="6" borderId="120" xfId="0" applyNumberFormat="1" applyFont="1" applyFill="1" applyBorder="1" applyAlignment="1">
      <alignment horizontal="center" vertical="center" wrapText="1"/>
    </xf>
    <xf numFmtId="0" fontId="19" fillId="6" borderId="127" xfId="0" applyFont="1" applyFill="1" applyBorder="1" applyAlignment="1">
      <alignment horizontal="center" vertical="center" wrapText="1"/>
    </xf>
    <xf numFmtId="0" fontId="8" fillId="2" borderId="14" xfId="0" applyFont="1" applyFill="1" applyBorder="1" applyAlignment="1">
      <alignment horizontal="left" vertical="center" wrapText="1"/>
    </xf>
    <xf numFmtId="0" fontId="8" fillId="2" borderId="3" xfId="0" applyFont="1" applyFill="1" applyBorder="1" applyAlignment="1">
      <alignment horizontal="left" vertical="center" wrapText="1"/>
    </xf>
    <xf numFmtId="10" fontId="8" fillId="6" borderId="120" xfId="13" applyNumberFormat="1" applyFont="1" applyFill="1" applyBorder="1" applyAlignment="1">
      <alignment horizontal="center" vertical="center" wrapText="1"/>
    </xf>
    <xf numFmtId="10" fontId="8" fillId="6" borderId="121" xfId="13" applyNumberFormat="1" applyFont="1" applyFill="1" applyBorder="1" applyAlignment="1">
      <alignment horizontal="center" vertical="center" wrapText="1"/>
    </xf>
    <xf numFmtId="0" fontId="14" fillId="0" borderId="74" xfId="0" applyFont="1" applyBorder="1" applyAlignment="1">
      <alignment horizontal="left" vertical="center" wrapText="1"/>
    </xf>
    <xf numFmtId="0" fontId="14" fillId="0" borderId="37" xfId="0" applyFont="1" applyBorder="1" applyAlignment="1">
      <alignment horizontal="left" vertical="center" wrapText="1"/>
    </xf>
    <xf numFmtId="0" fontId="14" fillId="0" borderId="50" xfId="0" applyFont="1" applyBorder="1" applyAlignment="1">
      <alignment horizontal="left" vertical="center" wrapText="1"/>
    </xf>
    <xf numFmtId="0" fontId="18" fillId="0" borderId="74" xfId="0" applyFont="1" applyBorder="1" applyAlignment="1">
      <alignment horizontal="center" vertical="center" wrapText="1"/>
    </xf>
    <xf numFmtId="10" fontId="14" fillId="0" borderId="74" xfId="13" applyNumberFormat="1" applyFont="1" applyFill="1" applyBorder="1" applyAlignment="1">
      <alignment horizontal="center" vertical="center" wrapText="1"/>
    </xf>
    <xf numFmtId="10" fontId="14" fillId="0" borderId="50" xfId="13" applyNumberFormat="1" applyFont="1" applyFill="1" applyBorder="1" applyAlignment="1">
      <alignment horizontal="center" vertical="center" wrapText="1"/>
    </xf>
    <xf numFmtId="44" fontId="19" fillId="2" borderId="74" xfId="0" applyNumberFormat="1" applyFont="1" applyFill="1" applyBorder="1" applyAlignment="1">
      <alignment horizontal="center" vertical="center" wrapText="1"/>
    </xf>
    <xf numFmtId="0" fontId="19" fillId="2" borderId="77" xfId="0" applyFont="1" applyFill="1" applyBorder="1" applyAlignment="1">
      <alignment horizontal="center" vertical="center" wrapText="1"/>
    </xf>
    <xf numFmtId="0" fontId="8" fillId="0" borderId="134" xfId="0" applyFont="1" applyBorder="1" applyAlignment="1">
      <alignment horizontal="center" vertical="center" wrapText="1"/>
    </xf>
    <xf numFmtId="0" fontId="8" fillId="0" borderId="132" xfId="0" applyFont="1" applyBorder="1" applyAlignment="1">
      <alignment horizontal="center" vertical="center" wrapText="1"/>
    </xf>
    <xf numFmtId="0" fontId="14" fillId="0" borderId="3" xfId="0" applyFont="1" applyBorder="1" applyAlignment="1">
      <alignment vertical="center" wrapText="1"/>
    </xf>
    <xf numFmtId="10" fontId="18" fillId="0" borderId="3" xfId="13" applyNumberFormat="1" applyFont="1" applyFill="1" applyBorder="1" applyAlignment="1">
      <alignment horizontal="center" vertical="center" wrapText="1"/>
    </xf>
    <xf numFmtId="44" fontId="8" fillId="2" borderId="120" xfId="1" applyFont="1" applyFill="1" applyBorder="1" applyAlignment="1">
      <alignment horizontal="center" vertical="center" wrapText="1"/>
    </xf>
    <xf numFmtId="44" fontId="8" fillId="2" borderId="127" xfId="1" applyFont="1" applyFill="1" applyBorder="1" applyAlignment="1">
      <alignment horizontal="center" vertical="center" wrapText="1"/>
    </xf>
    <xf numFmtId="0" fontId="8" fillId="2" borderId="74" xfId="0" applyFont="1" applyFill="1" applyBorder="1" applyAlignment="1">
      <alignment horizontal="center" vertical="center" wrapText="1"/>
    </xf>
    <xf numFmtId="0" fontId="8" fillId="2" borderId="77" xfId="0" applyFont="1" applyFill="1" applyBorder="1" applyAlignment="1">
      <alignment horizontal="center" vertical="center" wrapText="1"/>
    </xf>
    <xf numFmtId="0" fontId="8" fillId="2" borderId="74" xfId="0" applyFont="1" applyFill="1" applyBorder="1" applyAlignment="1">
      <alignment horizontal="left" vertical="center" wrapText="1"/>
    </xf>
    <xf numFmtId="0" fontId="8" fillId="2" borderId="37" xfId="0" applyFont="1" applyFill="1" applyBorder="1" applyAlignment="1">
      <alignment horizontal="left" vertical="center" wrapText="1"/>
    </xf>
    <xf numFmtId="0" fontId="8" fillId="2" borderId="50" xfId="0" applyFont="1" applyFill="1" applyBorder="1" applyAlignment="1">
      <alignment horizontal="left" vertical="center" wrapText="1"/>
    </xf>
    <xf numFmtId="0" fontId="14" fillId="0" borderId="74" xfId="0" applyFont="1" applyBorder="1" applyAlignment="1">
      <alignment vertical="center" wrapText="1"/>
    </xf>
    <xf numFmtId="0" fontId="14" fillId="0" borderId="37" xfId="0" applyFont="1" applyBorder="1" applyAlignment="1">
      <alignment vertical="center" wrapText="1"/>
    </xf>
    <xf numFmtId="0" fontId="14" fillId="0" borderId="50" xfId="0" applyFont="1" applyBorder="1" applyAlignment="1">
      <alignment vertical="center" wrapText="1"/>
    </xf>
    <xf numFmtId="0" fontId="8" fillId="2" borderId="125" xfId="0" applyFont="1" applyFill="1" applyBorder="1" applyAlignment="1">
      <alignment vertical="center" wrapText="1"/>
    </xf>
    <xf numFmtId="0" fontId="8" fillId="2" borderId="126" xfId="0" applyFont="1" applyFill="1" applyBorder="1" applyAlignment="1">
      <alignment vertical="center" wrapText="1"/>
    </xf>
    <xf numFmtId="0" fontId="8" fillId="2" borderId="121" xfId="0" applyFont="1" applyFill="1" applyBorder="1" applyAlignment="1">
      <alignment vertical="center" wrapText="1"/>
    </xf>
    <xf numFmtId="0" fontId="8" fillId="6" borderId="129" xfId="0" applyFont="1" applyFill="1" applyBorder="1" applyAlignment="1">
      <alignment horizontal="center" vertical="center" wrapText="1"/>
    </xf>
    <xf numFmtId="0" fontId="8" fillId="6" borderId="130" xfId="0" applyFont="1" applyFill="1" applyBorder="1" applyAlignment="1">
      <alignment horizontal="center" vertical="center" wrapText="1"/>
    </xf>
    <xf numFmtId="0" fontId="8" fillId="6" borderId="131" xfId="0" applyFont="1" applyFill="1" applyBorder="1" applyAlignment="1">
      <alignment horizontal="center" vertical="center" wrapText="1"/>
    </xf>
    <xf numFmtId="44" fontId="14" fillId="12" borderId="74" xfId="1" applyFont="1" applyFill="1" applyBorder="1" applyAlignment="1">
      <alignment horizontal="center" vertical="center" wrapText="1"/>
    </xf>
    <xf numFmtId="44" fontId="14" fillId="12" borderId="77" xfId="1" applyFont="1" applyFill="1" applyBorder="1" applyAlignment="1">
      <alignment horizontal="center" vertical="center" wrapText="1"/>
    </xf>
    <xf numFmtId="44" fontId="14" fillId="0" borderId="74" xfId="1" applyFont="1" applyFill="1" applyBorder="1" applyAlignment="1">
      <alignment horizontal="center" vertical="center" wrapText="1"/>
    </xf>
    <xf numFmtId="44" fontId="14" fillId="0" borderId="77" xfId="1" applyFont="1" applyFill="1" applyBorder="1" applyAlignment="1">
      <alignment horizontal="center" vertical="center" wrapText="1"/>
    </xf>
    <xf numFmtId="44" fontId="18" fillId="0" borderId="132" xfId="1" applyFont="1" applyFill="1" applyBorder="1" applyAlignment="1">
      <alignment horizontal="center" vertical="center"/>
    </xf>
    <xf numFmtId="44" fontId="18" fillId="0" borderId="133" xfId="1" applyFont="1" applyFill="1" applyBorder="1" applyAlignment="1">
      <alignment horizontal="center" vertical="center"/>
    </xf>
    <xf numFmtId="0" fontId="8" fillId="2" borderId="74" xfId="0" applyFont="1" applyFill="1" applyBorder="1" applyAlignment="1">
      <alignment vertical="center" wrapText="1"/>
    </xf>
    <xf numFmtId="0" fontId="8" fillId="2" borderId="37" xfId="0" applyFont="1" applyFill="1" applyBorder="1" applyAlignment="1">
      <alignment vertical="center" wrapText="1"/>
    </xf>
    <xf numFmtId="0" fontId="8" fillId="2" borderId="50" xfId="0" applyFont="1" applyFill="1" applyBorder="1" applyAlignment="1">
      <alignment vertical="center" wrapText="1"/>
    </xf>
    <xf numFmtId="0" fontId="8" fillId="2" borderId="128" xfId="0" applyFont="1" applyFill="1" applyBorder="1" applyAlignment="1">
      <alignment horizontal="center" vertical="center" wrapText="1"/>
    </xf>
    <xf numFmtId="44" fontId="8" fillId="2" borderId="132" xfId="1" applyFont="1" applyFill="1" applyBorder="1" applyAlignment="1">
      <alignment vertical="center" wrapText="1"/>
    </xf>
    <xf numFmtId="44" fontId="8" fillId="2" borderId="133" xfId="1" applyFont="1" applyFill="1" applyBorder="1" applyAlignment="1">
      <alignment vertical="center" wrapText="1"/>
    </xf>
    <xf numFmtId="44" fontId="14" fillId="0" borderId="3" xfId="1" applyFont="1" applyFill="1" applyBorder="1" applyAlignment="1">
      <alignment horizontal="center" vertical="center" wrapText="1"/>
    </xf>
    <xf numFmtId="44" fontId="14" fillId="0" borderId="128" xfId="1" applyFont="1" applyFill="1" applyBorder="1" applyAlignment="1">
      <alignment horizontal="center" vertical="center" wrapText="1"/>
    </xf>
    <xf numFmtId="0" fontId="8" fillId="2" borderId="134" xfId="0" applyFont="1" applyFill="1" applyBorder="1" applyAlignment="1">
      <alignment vertical="center" wrapText="1"/>
    </xf>
    <xf numFmtId="0" fontId="8" fillId="2" borderId="132" xfId="0" applyFont="1" applyFill="1" applyBorder="1" applyAlignment="1">
      <alignment vertical="center" wrapText="1"/>
    </xf>
    <xf numFmtId="0" fontId="18" fillId="0" borderId="3" xfId="0" applyFont="1" applyBorder="1" applyAlignment="1">
      <alignment horizontal="center" vertical="center" wrapText="1"/>
    </xf>
    <xf numFmtId="10" fontId="8" fillId="2" borderId="132" xfId="13" applyNumberFormat="1" applyFont="1" applyFill="1" applyBorder="1" applyAlignment="1">
      <alignment horizontal="center" vertical="center" wrapText="1"/>
    </xf>
    <xf numFmtId="0" fontId="8" fillId="2" borderId="129" xfId="0" applyFont="1" applyFill="1" applyBorder="1" applyAlignment="1">
      <alignment horizontal="center" vertical="center" wrapText="1"/>
    </xf>
    <xf numFmtId="0" fontId="8" fillId="2" borderId="130" xfId="0" applyFont="1" applyFill="1" applyBorder="1" applyAlignment="1">
      <alignment horizontal="center" vertical="center" wrapText="1"/>
    </xf>
    <xf numFmtId="0" fontId="8" fillId="2" borderId="131" xfId="0" applyFont="1" applyFill="1" applyBorder="1" applyAlignment="1">
      <alignment horizontal="center" vertical="center" wrapText="1"/>
    </xf>
    <xf numFmtId="44" fontId="19" fillId="2" borderId="132" xfId="0" applyNumberFormat="1" applyFont="1" applyFill="1" applyBorder="1" applyAlignment="1">
      <alignment horizontal="center" vertical="center" wrapText="1"/>
    </xf>
    <xf numFmtId="0" fontId="19" fillId="2" borderId="133" xfId="0" applyFont="1" applyFill="1" applyBorder="1" applyAlignment="1">
      <alignment horizontal="center" vertical="center" wrapText="1"/>
    </xf>
    <xf numFmtId="167" fontId="18" fillId="0" borderId="3" xfId="13" applyNumberFormat="1" applyFont="1" applyFill="1" applyBorder="1" applyAlignment="1">
      <alignment horizontal="center" vertical="center" wrapText="1"/>
    </xf>
    <xf numFmtId="0" fontId="8" fillId="2" borderId="2" xfId="0" applyFont="1" applyFill="1" applyBorder="1" applyAlignment="1">
      <alignment horizontal="center" vertical="center" wrapText="1"/>
    </xf>
    <xf numFmtId="10" fontId="6" fillId="0" borderId="3" xfId="13" applyNumberFormat="1" applyFont="1" applyFill="1" applyBorder="1" applyAlignment="1">
      <alignment horizontal="center" vertical="center" wrapText="1"/>
    </xf>
    <xf numFmtId="10" fontId="19" fillId="0" borderId="132" xfId="13" applyNumberFormat="1" applyFont="1" applyFill="1" applyBorder="1" applyAlignment="1">
      <alignment horizontal="center" vertical="center" wrapText="1"/>
    </xf>
    <xf numFmtId="44" fontId="19" fillId="0" borderId="132" xfId="0" applyNumberFormat="1" applyFont="1" applyBorder="1" applyAlignment="1">
      <alignment horizontal="center" vertical="center"/>
    </xf>
    <xf numFmtId="0" fontId="19" fillId="0" borderId="133" xfId="0" applyFont="1" applyBorder="1" applyAlignment="1">
      <alignment horizontal="center" vertical="center"/>
    </xf>
    <xf numFmtId="0" fontId="8" fillId="2" borderId="72" xfId="0" applyFont="1" applyFill="1" applyBorder="1" applyAlignment="1">
      <alignment vertical="center" wrapText="1"/>
    </xf>
    <xf numFmtId="0" fontId="8" fillId="2" borderId="103" xfId="0" applyFont="1" applyFill="1" applyBorder="1" applyAlignment="1">
      <alignment vertical="center" wrapText="1"/>
    </xf>
    <xf numFmtId="0" fontId="8" fillId="2" borderId="73" xfId="0" applyFont="1" applyFill="1" applyBorder="1" applyAlignment="1">
      <alignment vertical="center" wrapText="1"/>
    </xf>
    <xf numFmtId="0" fontId="8" fillId="2" borderId="10" xfId="0" applyFont="1" applyFill="1" applyBorder="1" applyAlignment="1">
      <alignment horizontal="center" vertical="center" wrapText="1"/>
    </xf>
    <xf numFmtId="0" fontId="8" fillId="2" borderId="61" xfId="0" applyFont="1" applyFill="1" applyBorder="1" applyAlignment="1">
      <alignment horizontal="center" vertical="center" wrapText="1"/>
    </xf>
    <xf numFmtId="0" fontId="8" fillId="6" borderId="140" xfId="0" applyFont="1" applyFill="1" applyBorder="1" applyAlignment="1">
      <alignment horizontal="center" vertical="center" wrapText="1"/>
    </xf>
    <xf numFmtId="0" fontId="8" fillId="6" borderId="141" xfId="0" applyFont="1" applyFill="1" applyBorder="1" applyAlignment="1">
      <alignment horizontal="center" vertical="center" wrapText="1"/>
    </xf>
    <xf numFmtId="0" fontId="8" fillId="6" borderId="142" xfId="0" applyFont="1" applyFill="1" applyBorder="1" applyAlignment="1">
      <alignment horizontal="center" vertical="center" wrapText="1"/>
    </xf>
    <xf numFmtId="0" fontId="8" fillId="2" borderId="10" xfId="0" applyFont="1" applyFill="1" applyBorder="1" applyAlignment="1">
      <alignment vertical="center" wrapText="1"/>
    </xf>
    <xf numFmtId="10" fontId="6" fillId="0" borderId="147" xfId="13" applyNumberFormat="1" applyFont="1" applyFill="1" applyBorder="1" applyAlignment="1">
      <alignment horizontal="center" vertical="center"/>
    </xf>
    <xf numFmtId="10" fontId="6" fillId="0" borderId="148" xfId="13" applyNumberFormat="1" applyFont="1" applyFill="1" applyBorder="1" applyAlignment="1">
      <alignment horizontal="center" vertical="center"/>
    </xf>
    <xf numFmtId="10" fontId="6" fillId="0" borderId="138" xfId="13" applyNumberFormat="1" applyFont="1" applyFill="1" applyBorder="1" applyAlignment="1">
      <alignment horizontal="center" vertical="center"/>
    </xf>
    <xf numFmtId="10" fontId="6" fillId="0" borderId="139" xfId="13" applyNumberFormat="1" applyFont="1" applyFill="1" applyBorder="1" applyAlignment="1">
      <alignment horizontal="center" vertical="center"/>
    </xf>
    <xf numFmtId="10" fontId="6" fillId="0" borderId="144" xfId="13" applyNumberFormat="1" applyFont="1" applyFill="1" applyBorder="1" applyAlignment="1">
      <alignment horizontal="center" vertical="center"/>
    </xf>
    <xf numFmtId="10" fontId="6" fillId="0" borderId="145" xfId="13" applyNumberFormat="1" applyFont="1" applyFill="1" applyBorder="1" applyAlignment="1">
      <alignment horizontal="center" vertical="center"/>
    </xf>
    <xf numFmtId="44" fontId="8" fillId="2" borderId="149" xfId="1" applyFont="1" applyFill="1" applyBorder="1" applyAlignment="1">
      <alignment vertical="center" wrapText="1"/>
    </xf>
    <xf numFmtId="44" fontId="8" fillId="2" borderId="36" xfId="1" applyFont="1" applyFill="1" applyBorder="1" applyAlignment="1">
      <alignment vertical="center" wrapText="1"/>
    </xf>
    <xf numFmtId="0" fontId="8" fillId="2" borderId="34" xfId="0" applyFont="1" applyFill="1" applyBorder="1" applyAlignment="1">
      <alignment vertical="center" wrapText="1"/>
    </xf>
    <xf numFmtId="0" fontId="8" fillId="2" borderId="35" xfId="0" applyFont="1" applyFill="1" applyBorder="1" applyAlignment="1">
      <alignment vertical="center" wrapText="1"/>
    </xf>
    <xf numFmtId="0" fontId="8" fillId="2" borderId="146" xfId="0" applyFont="1" applyFill="1" applyBorder="1" applyAlignment="1">
      <alignment vertical="center" wrapText="1"/>
    </xf>
    <xf numFmtId="44" fontId="8" fillId="2" borderId="149" xfId="0" applyNumberFormat="1" applyFont="1" applyFill="1" applyBorder="1" applyAlignment="1">
      <alignment vertical="center" wrapText="1"/>
    </xf>
    <xf numFmtId="0" fontId="8" fillId="2" borderId="36" xfId="0" applyFont="1" applyFill="1" applyBorder="1" applyAlignment="1">
      <alignment vertical="center" wrapText="1"/>
    </xf>
    <xf numFmtId="0" fontId="14" fillId="0" borderId="138" xfId="0" applyFont="1" applyBorder="1" applyAlignment="1">
      <alignment vertical="center" wrapText="1"/>
    </xf>
    <xf numFmtId="0" fontId="14" fillId="0" borderId="39" xfId="0" applyFont="1" applyBorder="1" applyAlignment="1">
      <alignment vertical="center" wrapText="1"/>
    </xf>
    <xf numFmtId="0" fontId="14" fillId="0" borderId="139" xfId="0" applyFont="1" applyBorder="1" applyAlignment="1">
      <alignment vertical="center" wrapText="1"/>
    </xf>
    <xf numFmtId="44" fontId="14" fillId="0" borderId="138" xfId="0" applyNumberFormat="1" applyFont="1" applyBorder="1" applyAlignment="1">
      <alignment vertical="center" wrapText="1"/>
    </xf>
    <xf numFmtId="0" fontId="14" fillId="0" borderId="143" xfId="0" applyFont="1" applyBorder="1" applyAlignment="1">
      <alignment vertical="center" wrapText="1"/>
    </xf>
    <xf numFmtId="0" fontId="8" fillId="6" borderId="135" xfId="0" applyFont="1" applyFill="1" applyBorder="1" applyAlignment="1">
      <alignment horizontal="center" vertical="center" wrapText="1"/>
    </xf>
    <xf numFmtId="0" fontId="8" fillId="6" borderId="136" xfId="0" applyFont="1" applyFill="1" applyBorder="1" applyAlignment="1">
      <alignment horizontal="center" vertical="center" wrapText="1"/>
    </xf>
    <xf numFmtId="0" fontId="8" fillId="6" borderId="137" xfId="0" applyFont="1" applyFill="1" applyBorder="1" applyAlignment="1">
      <alignment horizontal="center" vertical="center" wrapText="1"/>
    </xf>
    <xf numFmtId="44" fontId="14" fillId="0" borderId="138" xfId="1" applyFont="1" applyFill="1" applyBorder="1" applyAlignment="1">
      <alignment horizontal="center" vertical="center" wrapText="1"/>
    </xf>
    <xf numFmtId="44" fontId="14" fillId="0" borderId="143" xfId="1" applyFont="1" applyFill="1" applyBorder="1" applyAlignment="1">
      <alignment horizontal="center" vertical="center" wrapText="1"/>
    </xf>
    <xf numFmtId="0" fontId="8" fillId="2" borderId="72" xfId="0" applyFont="1" applyFill="1" applyBorder="1" applyAlignment="1">
      <alignment horizontal="center" vertical="center" wrapText="1"/>
    </xf>
    <xf numFmtId="0" fontId="8" fillId="2" borderId="151" xfId="0" applyFont="1" applyFill="1" applyBorder="1" applyAlignment="1">
      <alignment horizontal="center" vertical="center" wrapText="1"/>
    </xf>
    <xf numFmtId="44" fontId="14" fillId="0" borderId="74" xfId="0" applyNumberFormat="1" applyFont="1" applyBorder="1" applyAlignment="1">
      <alignment vertical="center" wrapText="1"/>
    </xf>
    <xf numFmtId="0" fontId="14" fillId="0" borderId="77" xfId="0" applyFont="1" applyBorder="1" applyAlignment="1">
      <alignment vertical="center" wrapText="1"/>
    </xf>
    <xf numFmtId="0" fontId="14" fillId="0" borderId="2" xfId="0" applyFont="1" applyBorder="1" applyAlignment="1">
      <alignment horizontal="center" vertical="center" wrapText="1"/>
    </xf>
    <xf numFmtId="44" fontId="18" fillId="0" borderId="3" xfId="0" applyNumberFormat="1" applyFont="1" applyBorder="1" applyAlignment="1">
      <alignment horizontal="center" vertical="center"/>
    </xf>
    <xf numFmtId="0" fontId="18" fillId="0" borderId="128" xfId="0" applyFont="1" applyBorder="1" applyAlignment="1">
      <alignment horizontal="center" vertical="center"/>
    </xf>
    <xf numFmtId="0" fontId="8" fillId="2" borderId="72" xfId="0" applyFont="1" applyFill="1" applyBorder="1" applyAlignment="1">
      <alignment horizontal="left" vertical="center" wrapText="1"/>
    </xf>
    <xf numFmtId="0" fontId="8" fillId="2" borderId="103" xfId="0" applyFont="1" applyFill="1" applyBorder="1" applyAlignment="1">
      <alignment horizontal="left" vertical="center" wrapText="1"/>
    </xf>
    <xf numFmtId="0" fontId="8" fillId="2" borderId="73" xfId="0" applyFont="1" applyFill="1" applyBorder="1" applyAlignment="1">
      <alignment horizontal="left" vertical="center" wrapText="1"/>
    </xf>
    <xf numFmtId="44" fontId="14" fillId="0" borderId="70" xfId="0" applyNumberFormat="1" applyFont="1" applyBorder="1" applyAlignment="1">
      <alignment horizontal="center" vertical="center" wrapText="1"/>
    </xf>
    <xf numFmtId="0" fontId="14" fillId="0" borderId="150" xfId="0" applyFont="1" applyBorder="1" applyAlignment="1">
      <alignment horizontal="center" vertical="center" wrapText="1"/>
    </xf>
    <xf numFmtId="0" fontId="14" fillId="0" borderId="72" xfId="0" applyFont="1" applyBorder="1" applyAlignment="1">
      <alignment horizontal="center" vertical="center" wrapText="1"/>
    </xf>
    <xf numFmtId="0" fontId="14" fillId="0" borderId="151" xfId="0" applyFont="1" applyBorder="1" applyAlignment="1">
      <alignment horizontal="center" vertical="center" wrapText="1"/>
    </xf>
    <xf numFmtId="0" fontId="8" fillId="2" borderId="151" xfId="0" applyFont="1" applyFill="1" applyBorder="1" applyAlignment="1">
      <alignment horizontal="left" vertical="center" wrapText="1"/>
    </xf>
    <xf numFmtId="0" fontId="8" fillId="2" borderId="135" xfId="0" applyFont="1" applyFill="1" applyBorder="1" applyAlignment="1">
      <alignment horizontal="left" vertical="center" wrapText="1"/>
    </xf>
    <xf numFmtId="0" fontId="8" fillId="2" borderId="136" xfId="0" applyFont="1" applyFill="1" applyBorder="1" applyAlignment="1">
      <alignment horizontal="left" vertical="center" wrapText="1"/>
    </xf>
    <xf numFmtId="0" fontId="8" fillId="2" borderId="137" xfId="0" applyFont="1" applyFill="1" applyBorder="1" applyAlignment="1">
      <alignment horizontal="left" vertical="center" wrapText="1"/>
    </xf>
    <xf numFmtId="44" fontId="19" fillId="2" borderId="149" xfId="0" applyNumberFormat="1" applyFont="1" applyFill="1" applyBorder="1" applyAlignment="1">
      <alignment horizontal="center" vertical="center" wrapText="1"/>
    </xf>
    <xf numFmtId="0" fontId="19" fillId="2" borderId="36" xfId="0" applyFont="1" applyFill="1" applyBorder="1" applyAlignment="1">
      <alignment horizontal="center" vertical="center" wrapText="1"/>
    </xf>
    <xf numFmtId="0" fontId="6" fillId="0" borderId="122" xfId="0" applyFont="1" applyBorder="1" applyAlignment="1">
      <alignment horizontal="left" vertical="center" wrapText="1"/>
    </xf>
    <xf numFmtId="10" fontId="8" fillId="2" borderId="149" xfId="13" applyNumberFormat="1" applyFont="1" applyFill="1" applyBorder="1" applyAlignment="1">
      <alignment horizontal="center" vertical="center" wrapText="1"/>
    </xf>
    <xf numFmtId="10" fontId="8" fillId="2" borderId="146" xfId="13" applyNumberFormat="1"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35" xfId="0" applyFont="1" applyFill="1" applyBorder="1" applyAlignment="1">
      <alignment horizontal="center" vertical="center" wrapText="1"/>
    </xf>
    <xf numFmtId="0" fontId="8" fillId="2" borderId="146" xfId="0" applyFont="1" applyFill="1" applyBorder="1" applyAlignment="1">
      <alignment horizontal="center" vertical="center" wrapText="1"/>
    </xf>
    <xf numFmtId="44" fontId="18" fillId="0" borderId="138" xfId="0" applyNumberFormat="1" applyFont="1" applyBorder="1" applyAlignment="1">
      <alignment horizontal="center" vertical="center" wrapText="1"/>
    </xf>
    <xf numFmtId="0" fontId="18" fillId="0" borderId="143" xfId="0" applyFont="1" applyBorder="1" applyAlignment="1">
      <alignment horizontal="center" vertical="center" wrapText="1"/>
    </xf>
    <xf numFmtId="0" fontId="18" fillId="0" borderId="152" xfId="0" applyFont="1" applyBorder="1" applyAlignment="1">
      <alignment horizontal="left" vertical="center" wrapText="1"/>
    </xf>
    <xf numFmtId="0" fontId="18" fillId="0" borderId="141" xfId="0" applyFont="1" applyBorder="1" applyAlignment="1">
      <alignment horizontal="left" vertical="center" wrapText="1"/>
    </xf>
    <xf numFmtId="0" fontId="18" fillId="0" borderId="153" xfId="0" applyFont="1" applyBorder="1" applyAlignment="1">
      <alignment horizontal="left" vertical="center" wrapText="1"/>
    </xf>
    <xf numFmtId="44" fontId="18" fillId="0" borderId="12" xfId="0" applyNumberFormat="1" applyFont="1" applyBorder="1" applyAlignment="1">
      <alignment horizontal="center" vertical="center"/>
    </xf>
    <xf numFmtId="0" fontId="18" fillId="0" borderId="154" xfId="0" applyFont="1" applyBorder="1" applyAlignment="1">
      <alignment horizontal="center" vertical="center"/>
    </xf>
    <xf numFmtId="0" fontId="8" fillId="2" borderId="34" xfId="0" applyFont="1" applyFill="1" applyBorder="1" applyAlignment="1">
      <alignment horizontal="right" vertical="center" wrapText="1"/>
    </xf>
    <xf numFmtId="0" fontId="8" fillId="2" borderId="35" xfId="0" applyFont="1" applyFill="1" applyBorder="1" applyAlignment="1">
      <alignment horizontal="right" vertical="center" wrapText="1"/>
    </xf>
    <xf numFmtId="0" fontId="8" fillId="2" borderId="146" xfId="0" applyFont="1" applyFill="1" applyBorder="1" applyAlignment="1">
      <alignment horizontal="right" vertical="center" wrapText="1"/>
    </xf>
    <xf numFmtId="0" fontId="18" fillId="2" borderId="19" xfId="0" applyFont="1" applyFill="1" applyBorder="1" applyAlignment="1">
      <alignment horizontal="left" vertical="center" wrapText="1"/>
    </xf>
    <xf numFmtId="0" fontId="8" fillId="2" borderId="140" xfId="0" applyFont="1" applyFill="1" applyBorder="1" applyAlignment="1">
      <alignment horizontal="center" vertical="center" wrapText="1"/>
    </xf>
    <xf numFmtId="0" fontId="8" fillId="2" borderId="141" xfId="0" applyFont="1" applyFill="1" applyBorder="1" applyAlignment="1">
      <alignment horizontal="center" vertical="center" wrapText="1"/>
    </xf>
    <xf numFmtId="44" fontId="8" fillId="2" borderId="141" xfId="1" applyFont="1" applyFill="1" applyBorder="1" applyAlignment="1">
      <alignment horizontal="center" vertical="center" wrapText="1"/>
    </xf>
    <xf numFmtId="44" fontId="8" fillId="2" borderId="142" xfId="1" applyFont="1" applyFill="1" applyBorder="1" applyAlignment="1">
      <alignment horizontal="center" vertical="center" wrapText="1"/>
    </xf>
    <xf numFmtId="0" fontId="8" fillId="2" borderId="9" xfId="0" applyFont="1" applyFill="1" applyBorder="1" applyAlignment="1">
      <alignment horizontal="left" vertical="center" wrapText="1"/>
    </xf>
    <xf numFmtId="0" fontId="8" fillId="2" borderId="10" xfId="0" applyFont="1" applyFill="1" applyBorder="1" applyAlignment="1">
      <alignment horizontal="left" vertical="center" wrapText="1"/>
    </xf>
    <xf numFmtId="0" fontId="8" fillId="2" borderId="61" xfId="0" applyFont="1" applyFill="1" applyBorder="1" applyAlignment="1">
      <alignment horizontal="left" vertical="center" wrapText="1"/>
    </xf>
    <xf numFmtId="0" fontId="14" fillId="0" borderId="12" xfId="0" applyFont="1" applyBorder="1" applyAlignment="1">
      <alignment vertical="center" wrapText="1"/>
    </xf>
    <xf numFmtId="44" fontId="18" fillId="0" borderId="3" xfId="1" applyFont="1" applyFill="1" applyBorder="1" applyAlignment="1">
      <alignment horizontal="center" vertical="center" wrapText="1"/>
    </xf>
    <xf numFmtId="44" fontId="18" fillId="0" borderId="128" xfId="1" applyFont="1" applyFill="1" applyBorder="1" applyAlignment="1">
      <alignment horizontal="center" vertical="center" wrapText="1"/>
    </xf>
    <xf numFmtId="9" fontId="6" fillId="0" borderId="3" xfId="0" applyNumberFormat="1" applyFont="1" applyBorder="1" applyAlignment="1">
      <alignment horizontal="center" vertical="center" shrinkToFit="1"/>
    </xf>
    <xf numFmtId="0" fontId="14" fillId="0" borderId="70" xfId="0" applyFont="1" applyBorder="1" applyAlignment="1">
      <alignment vertical="center" wrapText="1"/>
    </xf>
    <xf numFmtId="0" fontId="14" fillId="0" borderId="118" xfId="0" applyFont="1" applyBorder="1" applyAlignment="1">
      <alignment vertical="center" wrapText="1"/>
    </xf>
    <xf numFmtId="0" fontId="14" fillId="0" borderId="71" xfId="0" applyFont="1" applyBorder="1" applyAlignment="1">
      <alignment vertical="center" wrapText="1"/>
    </xf>
    <xf numFmtId="10" fontId="14" fillId="0" borderId="138" xfId="13" applyNumberFormat="1" applyFont="1" applyFill="1" applyBorder="1" applyAlignment="1">
      <alignment horizontal="center" vertical="center" wrapText="1"/>
    </xf>
    <xf numFmtId="10" fontId="14" fillId="0" borderId="139" xfId="13" applyNumberFormat="1" applyFont="1" applyFill="1" applyBorder="1" applyAlignment="1">
      <alignment horizontal="center" vertical="center" wrapText="1"/>
    </xf>
    <xf numFmtId="0" fontId="2" fillId="6" borderId="140" xfId="0" applyFont="1" applyFill="1" applyBorder="1" applyAlignment="1">
      <alignment horizontal="center" vertical="center" wrapText="1"/>
    </xf>
    <xf numFmtId="0" fontId="2" fillId="6" borderId="141" xfId="0" applyFont="1" applyFill="1" applyBorder="1" applyAlignment="1">
      <alignment horizontal="center" vertical="center" wrapText="1"/>
    </xf>
    <xf numFmtId="0" fontId="2" fillId="6" borderId="142" xfId="0" applyFont="1" applyFill="1" applyBorder="1" applyAlignment="1">
      <alignment horizontal="center" vertical="center" wrapText="1"/>
    </xf>
    <xf numFmtId="44" fontId="18" fillId="0" borderId="8" xfId="1" applyFont="1" applyFill="1" applyBorder="1" applyAlignment="1">
      <alignment horizontal="center" vertical="center" wrapText="1"/>
    </xf>
    <xf numFmtId="44" fontId="18" fillId="0" borderId="155" xfId="1" applyFont="1" applyFill="1" applyBorder="1" applyAlignment="1">
      <alignment horizontal="center" vertical="center" wrapText="1"/>
    </xf>
    <xf numFmtId="0" fontId="18" fillId="3" borderId="35" xfId="0" applyFont="1" applyFill="1" applyBorder="1" applyAlignment="1">
      <alignment horizontal="center" vertical="center" wrapText="1"/>
    </xf>
    <xf numFmtId="0" fontId="18" fillId="3" borderId="36" xfId="0" applyFont="1" applyFill="1" applyBorder="1" applyAlignment="1">
      <alignment horizontal="center" vertical="center" wrapText="1"/>
    </xf>
    <xf numFmtId="0" fontId="6" fillId="0" borderId="109" xfId="0" applyFont="1" applyBorder="1" applyAlignment="1">
      <alignment horizontal="center" vertical="center" wrapText="1"/>
    </xf>
    <xf numFmtId="0" fontId="18" fillId="0" borderId="35" xfId="0" applyFont="1" applyBorder="1" applyAlignment="1">
      <alignment horizontal="center" vertical="center" wrapText="1"/>
    </xf>
    <xf numFmtId="0" fontId="40" fillId="21" borderId="74" xfId="0" applyFont="1" applyFill="1" applyBorder="1" applyAlignment="1">
      <alignment horizontal="left"/>
    </xf>
    <xf numFmtId="0" fontId="40" fillId="21" borderId="37" xfId="0" applyFont="1" applyFill="1" applyBorder="1" applyAlignment="1">
      <alignment horizontal="left"/>
    </xf>
    <xf numFmtId="0" fontId="40" fillId="21" borderId="156" xfId="0" applyFont="1" applyFill="1" applyBorder="1" applyAlignment="1">
      <alignment horizontal="left"/>
    </xf>
    <xf numFmtId="9" fontId="1" fillId="0" borderId="157" xfId="13" applyBorder="1" applyAlignment="1" applyProtection="1">
      <alignment horizontal="center" vertical="center"/>
    </xf>
    <xf numFmtId="9" fontId="1" fillId="0" borderId="156" xfId="13" applyBorder="1" applyAlignment="1" applyProtection="1">
      <alignment horizontal="center" vertical="center"/>
    </xf>
    <xf numFmtId="0" fontId="60" fillId="6" borderId="54" xfId="0" applyFont="1" applyFill="1" applyBorder="1" applyAlignment="1">
      <alignment horizontal="center" vertical="center"/>
    </xf>
    <xf numFmtId="0" fontId="60" fillId="6" borderId="40" xfId="0" applyFont="1" applyFill="1" applyBorder="1" applyAlignment="1">
      <alignment horizontal="center" vertical="center"/>
    </xf>
    <xf numFmtId="0" fontId="60" fillId="6" borderId="41" xfId="0" applyFont="1" applyFill="1" applyBorder="1" applyAlignment="1">
      <alignment horizontal="center" vertical="center"/>
    </xf>
    <xf numFmtId="0" fontId="61" fillId="0" borderId="0" xfId="0" applyFont="1" applyAlignment="1">
      <alignment horizontal="left" vertical="center"/>
    </xf>
    <xf numFmtId="0" fontId="59" fillId="0" borderId="0" xfId="0" applyFont="1" applyAlignment="1">
      <alignment horizontal="left" vertical="center"/>
    </xf>
    <xf numFmtId="0" fontId="14" fillId="0" borderId="158" xfId="0" applyFont="1" applyBorder="1" applyAlignment="1">
      <alignment horizontal="center" vertical="center" wrapText="1"/>
    </xf>
    <xf numFmtId="0" fontId="18" fillId="0" borderId="0" xfId="0" applyFont="1" applyAlignment="1">
      <alignment horizontal="center" vertical="center" wrapText="1"/>
    </xf>
    <xf numFmtId="0" fontId="18" fillId="0" borderId="15" xfId="0" applyFont="1" applyBorder="1" applyAlignment="1">
      <alignment horizontal="center" vertical="center" wrapText="1"/>
    </xf>
    <xf numFmtId="0" fontId="2" fillId="6" borderId="6" xfId="0" applyFont="1" applyFill="1" applyBorder="1" applyAlignment="1">
      <alignment horizontal="center" vertical="center" wrapText="1"/>
    </xf>
    <xf numFmtId="0" fontId="2" fillId="6" borderId="21" xfId="0" applyFont="1" applyFill="1" applyBorder="1" applyAlignment="1">
      <alignment horizontal="center" vertical="center" wrapText="1"/>
    </xf>
    <xf numFmtId="0" fontId="2" fillId="6" borderId="22" xfId="0" applyFont="1" applyFill="1" applyBorder="1" applyAlignment="1">
      <alignment horizontal="center" vertical="center" wrapText="1"/>
    </xf>
    <xf numFmtId="168" fontId="26" fillId="0" borderId="46" xfId="0" applyNumberFormat="1" applyFont="1" applyBorder="1" applyAlignment="1">
      <alignment horizontal="center" vertical="center"/>
    </xf>
    <xf numFmtId="168" fontId="26" fillId="0" borderId="32" xfId="0" applyNumberFormat="1" applyFont="1" applyBorder="1" applyAlignment="1">
      <alignment horizontal="center" vertical="center"/>
    </xf>
    <xf numFmtId="168" fontId="26" fillId="0" borderId="159" xfId="0" applyNumberFormat="1" applyFont="1" applyBorder="1" applyAlignment="1">
      <alignment horizontal="center" vertical="center"/>
    </xf>
    <xf numFmtId="0" fontId="14" fillId="0" borderId="16" xfId="0" applyFont="1" applyBorder="1" applyAlignment="1">
      <alignment horizontal="left" vertical="center" wrapText="1"/>
    </xf>
    <xf numFmtId="0" fontId="14" fillId="0" borderId="0" xfId="0" applyFont="1" applyAlignment="1">
      <alignment horizontal="left" vertical="center" wrapText="1"/>
    </xf>
    <xf numFmtId="0" fontId="6" fillId="0" borderId="0" xfId="0" applyFont="1" applyAlignment="1">
      <alignment horizontal="center" vertical="center"/>
    </xf>
    <xf numFmtId="0" fontId="19" fillId="0" borderId="34" xfId="0" applyFont="1" applyBorder="1" applyAlignment="1">
      <alignment horizontal="right" vertical="center"/>
    </xf>
    <xf numFmtId="0" fontId="19" fillId="0" borderId="35" xfId="0" applyFont="1" applyBorder="1" applyAlignment="1">
      <alignment horizontal="right" vertical="center"/>
    </xf>
    <xf numFmtId="0" fontId="8" fillId="0" borderId="52" xfId="0" applyFont="1" applyBorder="1" applyAlignment="1">
      <alignment horizontal="right" vertical="center" wrapText="1"/>
    </xf>
    <xf numFmtId="0" fontId="19" fillId="0" borderId="32" xfId="0" applyFont="1" applyBorder="1" applyAlignment="1">
      <alignment horizontal="right" vertical="center" wrapText="1"/>
    </xf>
    <xf numFmtId="44" fontId="18" fillId="0" borderId="74" xfId="1" applyFont="1" applyFill="1" applyBorder="1" applyAlignment="1">
      <alignment horizontal="center" vertical="center" wrapText="1"/>
    </xf>
    <xf numFmtId="44" fontId="18" fillId="0" borderId="50" xfId="1" applyFont="1" applyFill="1" applyBorder="1" applyAlignment="1">
      <alignment horizontal="center" vertical="center" wrapText="1"/>
    </xf>
    <xf numFmtId="0" fontId="14" fillId="0" borderId="34" xfId="0" applyFont="1" applyBorder="1" applyAlignment="1">
      <alignment horizontal="left" vertical="center" wrapText="1"/>
    </xf>
    <xf numFmtId="0" fontId="14" fillId="0" borderId="35" xfId="0" applyFont="1" applyBorder="1" applyAlignment="1">
      <alignment horizontal="left" vertical="center" wrapText="1"/>
    </xf>
    <xf numFmtId="0" fontId="7" fillId="0" borderId="158" xfId="0" applyFont="1" applyBorder="1" applyAlignment="1">
      <alignment horizontal="center" vertical="center"/>
    </xf>
    <xf numFmtId="0" fontId="7" fillId="0" borderId="0" xfId="0" applyFont="1" applyAlignment="1">
      <alignment horizontal="center" vertical="center"/>
    </xf>
    <xf numFmtId="0" fontId="7" fillId="0" borderId="15" xfId="0" applyFont="1" applyBorder="1" applyAlignment="1">
      <alignment horizontal="center" vertical="center"/>
    </xf>
    <xf numFmtId="44" fontId="18" fillId="0" borderId="109" xfId="1" applyFont="1" applyFill="1" applyBorder="1" applyAlignment="1">
      <alignment horizontal="center" vertical="center"/>
    </xf>
    <xf numFmtId="44" fontId="18" fillId="0" borderId="35" xfId="1" applyFont="1" applyFill="1" applyBorder="1" applyAlignment="1">
      <alignment horizontal="center" vertical="center"/>
    </xf>
    <xf numFmtId="44" fontId="18" fillId="0" borderId="36" xfId="1" applyFont="1" applyFill="1" applyBorder="1" applyAlignment="1">
      <alignment horizontal="center" vertical="center"/>
    </xf>
    <xf numFmtId="0" fontId="5" fillId="0" borderId="46" xfId="0" applyFont="1" applyBorder="1" applyAlignment="1">
      <alignment horizontal="center" vertical="center" wrapText="1"/>
    </xf>
    <xf numFmtId="0" fontId="5" fillId="0" borderId="32" xfId="0" applyFont="1" applyBorder="1" applyAlignment="1">
      <alignment horizontal="center" vertical="center" wrapText="1"/>
    </xf>
    <xf numFmtId="0" fontId="5" fillId="0" borderId="33" xfId="0" applyFont="1" applyBorder="1" applyAlignment="1">
      <alignment horizontal="center" vertical="center" wrapText="1"/>
    </xf>
    <xf numFmtId="44" fontId="1" fillId="0" borderId="4" xfId="1" applyBorder="1" applyProtection="1"/>
    <xf numFmtId="44" fontId="1" fillId="0" borderId="31" xfId="1" applyBorder="1" applyProtection="1"/>
    <xf numFmtId="0" fontId="18" fillId="0" borderId="8" xfId="0" applyFont="1" applyBorder="1" applyAlignment="1">
      <alignment horizontal="center" vertical="center" wrapText="1"/>
    </xf>
    <xf numFmtId="0" fontId="3" fillId="6" borderId="52" xfId="0" applyFont="1" applyFill="1" applyBorder="1" applyAlignment="1">
      <alignment horizontal="center" wrapText="1"/>
    </xf>
    <xf numFmtId="0" fontId="3" fillId="6" borderId="32" xfId="0" applyFont="1" applyFill="1" applyBorder="1" applyAlignment="1">
      <alignment horizontal="center" wrapText="1"/>
    </xf>
    <xf numFmtId="0" fontId="3" fillId="6" borderId="33" xfId="0" applyFont="1" applyFill="1" applyBorder="1" applyAlignment="1">
      <alignment horizontal="center" wrapText="1"/>
    </xf>
    <xf numFmtId="0" fontId="2" fillId="6" borderId="135" xfId="0" applyFont="1" applyFill="1" applyBorder="1" applyAlignment="1">
      <alignment horizontal="center" vertical="center" wrapText="1"/>
    </xf>
    <xf numFmtId="0" fontId="2" fillId="6" borderId="136" xfId="0" applyFont="1" applyFill="1" applyBorder="1" applyAlignment="1">
      <alignment horizontal="center" vertical="center" wrapText="1"/>
    </xf>
    <xf numFmtId="0" fontId="2" fillId="6" borderId="137" xfId="0" applyFont="1" applyFill="1" applyBorder="1" applyAlignment="1">
      <alignment horizontal="center" vertical="center" wrapText="1"/>
    </xf>
    <xf numFmtId="0" fontId="2" fillId="6" borderId="160" xfId="0" applyFont="1" applyFill="1" applyBorder="1" applyAlignment="1">
      <alignment horizontal="center" vertical="center" wrapText="1"/>
    </xf>
    <xf numFmtId="0" fontId="2" fillId="6" borderId="161" xfId="0" applyFont="1" applyFill="1" applyBorder="1" applyAlignment="1">
      <alignment horizontal="center" vertical="center" wrapText="1"/>
    </xf>
    <xf numFmtId="0" fontId="2" fillId="6" borderId="162" xfId="0" applyFont="1" applyFill="1" applyBorder="1" applyAlignment="1">
      <alignment horizontal="center" vertical="center" wrapText="1"/>
    </xf>
    <xf numFmtId="0" fontId="12" fillId="0" borderId="16" xfId="0" applyFont="1" applyBorder="1" applyAlignment="1">
      <alignment horizontal="center" vertical="center" wrapText="1"/>
    </xf>
    <xf numFmtId="0" fontId="12" fillId="0" borderId="0" xfId="0" applyFont="1" applyAlignment="1">
      <alignment horizontal="center" vertical="center" wrapText="1"/>
    </xf>
    <xf numFmtId="0" fontId="12" fillId="0" borderId="158" xfId="0" applyFont="1" applyBorder="1" applyAlignment="1">
      <alignment horizontal="center" vertical="center" wrapText="1"/>
    </xf>
    <xf numFmtId="0" fontId="12" fillId="0" borderId="15" xfId="0" applyFont="1" applyBorder="1" applyAlignment="1">
      <alignment horizontal="center" vertical="center" wrapText="1"/>
    </xf>
    <xf numFmtId="0" fontId="3" fillId="6" borderId="34" xfId="0" applyFont="1" applyFill="1" applyBorder="1" applyAlignment="1">
      <alignment horizontal="center" vertical="center" wrapText="1"/>
    </xf>
    <xf numFmtId="0" fontId="3" fillId="6" borderId="35" xfId="0" applyFont="1" applyFill="1" applyBorder="1" applyAlignment="1">
      <alignment horizontal="center" vertical="center" wrapText="1"/>
    </xf>
    <xf numFmtId="0" fontId="3" fillId="6" borderId="36" xfId="0" applyFont="1" applyFill="1" applyBorder="1" applyAlignment="1">
      <alignment horizontal="center" vertical="center" wrapText="1"/>
    </xf>
    <xf numFmtId="0" fontId="18" fillId="0" borderId="158" xfId="0" applyFont="1" applyBorder="1" applyAlignment="1">
      <alignment horizontal="center" vertical="center" wrapText="1"/>
    </xf>
    <xf numFmtId="14" fontId="18" fillId="0" borderId="158" xfId="0" applyNumberFormat="1" applyFont="1" applyBorder="1" applyAlignment="1">
      <alignment horizontal="center" vertical="center" wrapText="1"/>
    </xf>
    <xf numFmtId="17" fontId="14" fillId="0" borderId="5" xfId="0" applyNumberFormat="1" applyFont="1" applyBorder="1" applyAlignment="1">
      <alignment horizontal="center" vertical="center" wrapText="1"/>
    </xf>
    <xf numFmtId="17" fontId="14" fillId="0" borderId="41" xfId="0" applyNumberFormat="1" applyFont="1" applyBorder="1" applyAlignment="1">
      <alignment horizontal="center" vertical="center" wrapText="1"/>
    </xf>
    <xf numFmtId="0" fontId="18" fillId="0" borderId="35" xfId="0" applyFont="1" applyBorder="1" applyAlignment="1">
      <alignment horizontal="left" vertical="center" wrapText="1"/>
    </xf>
    <xf numFmtId="0" fontId="6" fillId="0" borderId="158" xfId="0" applyFont="1" applyBorder="1" applyAlignment="1">
      <alignment horizontal="center" vertical="center" wrapText="1"/>
    </xf>
    <xf numFmtId="168" fontId="26" fillId="0" borderId="33" xfId="0" applyNumberFormat="1" applyFont="1" applyBorder="1" applyAlignment="1">
      <alignment horizontal="center" vertical="center"/>
    </xf>
    <xf numFmtId="0" fontId="18" fillId="0" borderId="109" xfId="0" applyFont="1" applyBorder="1" applyAlignment="1">
      <alignment horizontal="center" vertical="center" wrapText="1"/>
    </xf>
    <xf numFmtId="0" fontId="18" fillId="0" borderId="36" xfId="0" applyFont="1" applyBorder="1" applyAlignment="1">
      <alignment horizontal="center" vertical="center" wrapText="1"/>
    </xf>
    <xf numFmtId="1" fontId="18" fillId="0" borderId="109" xfId="0" applyNumberFormat="1" applyFont="1" applyBorder="1" applyAlignment="1">
      <alignment horizontal="center" vertical="center" wrapText="1"/>
    </xf>
    <xf numFmtId="0" fontId="5" fillId="8" borderId="158" xfId="0" applyFont="1" applyFill="1" applyBorder="1" applyAlignment="1">
      <alignment horizontal="center" vertical="center" wrapText="1"/>
    </xf>
    <xf numFmtId="0" fontId="5" fillId="8" borderId="0" xfId="0" applyFont="1" applyFill="1" applyAlignment="1">
      <alignment horizontal="center" vertical="center" wrapText="1"/>
    </xf>
    <xf numFmtId="0" fontId="5" fillId="8" borderId="15" xfId="0" applyFont="1" applyFill="1" applyBorder="1" applyAlignment="1">
      <alignment horizontal="center" vertical="center" wrapText="1"/>
    </xf>
    <xf numFmtId="0" fontId="19" fillId="0" borderId="34" xfId="0" applyFont="1" applyBorder="1" applyAlignment="1">
      <alignment horizontal="right" vertical="center" wrapText="1"/>
    </xf>
    <xf numFmtId="0" fontId="19" fillId="0" borderId="16" xfId="0" applyFont="1" applyBorder="1" applyAlignment="1">
      <alignment horizontal="right" vertical="center"/>
    </xf>
    <xf numFmtId="0" fontId="19" fillId="0" borderId="0" xfId="0" applyFont="1" applyAlignment="1">
      <alignment horizontal="right" vertical="center"/>
    </xf>
    <xf numFmtId="0" fontId="7" fillId="8" borderId="158" xfId="0" applyFont="1" applyFill="1" applyBorder="1" applyAlignment="1">
      <alignment horizontal="center" vertical="center" wrapText="1"/>
    </xf>
    <xf numFmtId="0" fontId="7" fillId="8" borderId="0" xfId="0" applyFont="1" applyFill="1" applyAlignment="1">
      <alignment horizontal="center" vertical="center" wrapText="1"/>
    </xf>
    <xf numFmtId="0" fontId="7" fillId="8" borderId="15" xfId="0" applyFont="1" applyFill="1" applyBorder="1" applyAlignment="1">
      <alignment horizontal="center" vertical="center" wrapText="1"/>
    </xf>
    <xf numFmtId="0" fontId="8" fillId="0" borderId="16" xfId="0" applyFont="1" applyBorder="1" applyAlignment="1">
      <alignment horizontal="right" vertical="center" wrapText="1"/>
    </xf>
    <xf numFmtId="0" fontId="19" fillId="0" borderId="0" xfId="0" applyFont="1" applyAlignment="1">
      <alignment horizontal="right" vertical="center" wrapText="1"/>
    </xf>
    <xf numFmtId="44" fontId="18" fillId="0" borderId="51" xfId="1" applyFont="1" applyFill="1" applyBorder="1" applyAlignment="1">
      <alignment horizontal="center" vertical="center" wrapText="1"/>
    </xf>
    <xf numFmtId="44" fontId="18" fillId="8" borderId="3" xfId="1" applyFont="1" applyFill="1" applyBorder="1" applyAlignment="1">
      <alignment horizontal="center" vertical="center" wrapText="1"/>
    </xf>
    <xf numFmtId="44" fontId="18" fillId="8" borderId="50" xfId="1" applyFont="1" applyFill="1" applyBorder="1" applyAlignment="1">
      <alignment horizontal="center" vertical="center" wrapText="1"/>
    </xf>
    <xf numFmtId="44" fontId="18" fillId="8" borderId="51" xfId="1" applyFont="1" applyFill="1" applyBorder="1" applyAlignment="1">
      <alignment horizontal="center" vertical="center" wrapText="1"/>
    </xf>
    <xf numFmtId="0" fontId="8" fillId="2" borderId="163" xfId="0" applyFont="1" applyFill="1" applyBorder="1" applyAlignment="1">
      <alignment horizontal="center" vertical="center" wrapText="1"/>
    </xf>
    <xf numFmtId="0" fontId="6" fillId="0" borderId="3" xfId="0" applyFont="1" applyBorder="1" applyAlignment="1">
      <alignment horizontal="center" vertical="center" wrapText="1"/>
    </xf>
    <xf numFmtId="44" fontId="18" fillId="0" borderId="164" xfId="1" applyFont="1" applyFill="1" applyBorder="1" applyAlignment="1">
      <alignment horizontal="center" vertical="center" wrapText="1"/>
    </xf>
    <xf numFmtId="0" fontId="8" fillId="2" borderId="165" xfId="0" applyFont="1" applyFill="1" applyBorder="1" applyAlignment="1">
      <alignment horizontal="center" vertical="center" wrapText="1"/>
    </xf>
    <xf numFmtId="0" fontId="8" fillId="2" borderId="88" xfId="0" applyFont="1" applyFill="1" applyBorder="1" applyAlignment="1">
      <alignment horizontal="left" vertical="center" wrapText="1"/>
    </xf>
    <xf numFmtId="0" fontId="8" fillId="2" borderId="163" xfId="0" applyFont="1" applyFill="1" applyBorder="1" applyAlignment="1">
      <alignment horizontal="left" vertical="center" wrapText="1"/>
    </xf>
    <xf numFmtId="0" fontId="18" fillId="0" borderId="166" xfId="0" applyFont="1" applyBorder="1" applyAlignment="1">
      <alignment horizontal="center" vertical="center" wrapText="1"/>
    </xf>
    <xf numFmtId="0" fontId="18" fillId="2" borderId="42" xfId="0" applyFont="1" applyFill="1" applyBorder="1" applyAlignment="1">
      <alignment horizontal="left" vertical="center" wrapText="1"/>
    </xf>
    <xf numFmtId="0" fontId="18" fillId="2" borderId="17" xfId="0" applyFont="1" applyFill="1" applyBorder="1" applyAlignment="1">
      <alignment horizontal="left" vertical="center" wrapText="1"/>
    </xf>
    <xf numFmtId="0" fontId="18" fillId="2" borderId="47" xfId="0" applyFont="1" applyFill="1" applyBorder="1" applyAlignment="1">
      <alignment horizontal="left" vertical="center" wrapText="1"/>
    </xf>
    <xf numFmtId="0" fontId="18" fillId="0" borderId="165" xfId="0" applyFont="1" applyBorder="1" applyAlignment="1">
      <alignment horizontal="center" vertical="center" wrapText="1"/>
    </xf>
    <xf numFmtId="0" fontId="18" fillId="0" borderId="51" xfId="0" applyFont="1" applyBorder="1" applyAlignment="1">
      <alignment horizontal="center" vertical="center"/>
    </xf>
    <xf numFmtId="44" fontId="14" fillId="0" borderId="165" xfId="1" applyFont="1" applyFill="1" applyBorder="1" applyAlignment="1">
      <alignment horizontal="center" vertical="center" wrapText="1"/>
    </xf>
    <xf numFmtId="0" fontId="8" fillId="2" borderId="167" xfId="0" applyFont="1" applyFill="1" applyBorder="1" applyAlignment="1">
      <alignment horizontal="left" vertical="center" wrapText="1"/>
    </xf>
    <xf numFmtId="0" fontId="14" fillId="0" borderId="165" xfId="0" applyFont="1" applyBorder="1" applyAlignment="1">
      <alignment vertical="center" wrapText="1"/>
    </xf>
    <xf numFmtId="0" fontId="8" fillId="2" borderId="167" xfId="0" applyFont="1" applyFill="1" applyBorder="1" applyAlignment="1">
      <alignment horizontal="center" vertical="center" wrapText="1"/>
    </xf>
    <xf numFmtId="0" fontId="18" fillId="0" borderId="168" xfId="0" applyFont="1" applyBorder="1" applyAlignment="1">
      <alignment horizontal="center" vertical="center"/>
    </xf>
    <xf numFmtId="0" fontId="14" fillId="0" borderId="14" xfId="0" applyFont="1" applyBorder="1" applyAlignment="1">
      <alignment horizontal="center" vertical="center" wrapText="1"/>
    </xf>
    <xf numFmtId="0" fontId="14" fillId="0" borderId="169" xfId="0" applyFont="1" applyBorder="1" applyAlignment="1">
      <alignment horizontal="center" vertical="center" wrapText="1"/>
    </xf>
    <xf numFmtId="0" fontId="14" fillId="0" borderId="167" xfId="0" applyFont="1" applyBorder="1" applyAlignment="1">
      <alignment horizontal="center" vertical="center" wrapText="1"/>
    </xf>
    <xf numFmtId="0" fontId="8" fillId="6" borderId="119" xfId="0" applyFont="1" applyFill="1" applyBorder="1" applyAlignment="1">
      <alignment horizontal="center" vertical="center" wrapText="1"/>
    </xf>
    <xf numFmtId="0" fontId="8" fillId="6" borderId="27" xfId="0" applyFont="1" applyFill="1" applyBorder="1" applyAlignment="1">
      <alignment horizontal="center" vertical="center" wrapText="1"/>
    </xf>
    <xf numFmtId="0" fontId="8" fillId="6" borderId="104" xfId="0" applyFont="1" applyFill="1" applyBorder="1" applyAlignment="1">
      <alignment horizontal="center" vertical="center" wrapText="1"/>
    </xf>
    <xf numFmtId="0" fontId="14" fillId="0" borderId="166" xfId="0" applyFont="1" applyBorder="1" applyAlignment="1">
      <alignment vertical="center" wrapText="1"/>
    </xf>
    <xf numFmtId="44" fontId="14" fillId="0" borderId="166" xfId="1" applyFont="1" applyFill="1" applyBorder="1" applyAlignment="1">
      <alignment horizontal="center" vertical="center" wrapText="1"/>
    </xf>
    <xf numFmtId="0" fontId="8" fillId="2" borderId="51" xfId="0" applyFont="1" applyFill="1" applyBorder="1" applyAlignment="1">
      <alignment horizontal="center" vertical="center" wrapText="1"/>
    </xf>
    <xf numFmtId="0" fontId="8" fillId="2" borderId="116" xfId="0" applyFont="1" applyFill="1" applyBorder="1" applyAlignment="1">
      <alignment vertical="center" wrapText="1"/>
    </xf>
    <xf numFmtId="0" fontId="8" fillId="2" borderId="114" xfId="0" applyFont="1" applyFill="1" applyBorder="1" applyAlignment="1">
      <alignment vertical="center" wrapText="1"/>
    </xf>
    <xf numFmtId="44" fontId="19" fillId="2" borderId="114" xfId="0" applyNumberFormat="1" applyFont="1" applyFill="1" applyBorder="1" applyAlignment="1">
      <alignment horizontal="center" vertical="center" wrapText="1"/>
    </xf>
    <xf numFmtId="0" fontId="19" fillId="2" borderId="115" xfId="0" applyFont="1" applyFill="1" applyBorder="1" applyAlignment="1">
      <alignment horizontal="center" vertical="center" wrapText="1"/>
    </xf>
    <xf numFmtId="44" fontId="14" fillId="0" borderId="51" xfId="1" applyFont="1" applyFill="1" applyBorder="1" applyAlignment="1">
      <alignment horizontal="center" vertical="center" wrapText="1"/>
    </xf>
    <xf numFmtId="44" fontId="8" fillId="2" borderId="114" xfId="1" applyFont="1" applyFill="1" applyBorder="1" applyAlignment="1">
      <alignment vertical="center" wrapText="1"/>
    </xf>
    <xf numFmtId="44" fontId="8" fillId="2" borderId="115" xfId="1" applyFont="1" applyFill="1" applyBorder="1" applyAlignment="1">
      <alignment vertical="center" wrapText="1"/>
    </xf>
    <xf numFmtId="0" fontId="8" fillId="2" borderId="119" xfId="0" applyFont="1" applyFill="1" applyBorder="1" applyAlignment="1">
      <alignment horizontal="center" vertical="center" wrapText="1"/>
    </xf>
    <xf numFmtId="0" fontId="8" fillId="2" borderId="27" xfId="0" applyFont="1" applyFill="1" applyBorder="1" applyAlignment="1">
      <alignment horizontal="center" vertical="center" wrapText="1"/>
    </xf>
    <xf numFmtId="0" fontId="8" fillId="2" borderId="104" xfId="0" applyFont="1" applyFill="1" applyBorder="1" applyAlignment="1">
      <alignment horizontal="center" vertical="center" wrapText="1"/>
    </xf>
    <xf numFmtId="0" fontId="14" fillId="0" borderId="74" xfId="0" applyFont="1" applyBorder="1" applyAlignment="1">
      <alignment horizontal="center" vertical="center" wrapText="1"/>
    </xf>
    <xf numFmtId="44" fontId="19" fillId="2" borderId="170" xfId="0" applyNumberFormat="1" applyFont="1" applyFill="1" applyBorder="1" applyAlignment="1">
      <alignment horizontal="center" vertical="center" wrapText="1"/>
    </xf>
    <xf numFmtId="44" fontId="19" fillId="2" borderId="173" xfId="0" applyNumberFormat="1" applyFont="1" applyFill="1" applyBorder="1" applyAlignment="1">
      <alignment horizontal="center" vertical="center" wrapText="1"/>
    </xf>
    <xf numFmtId="10" fontId="8" fillId="2" borderId="114" xfId="13" applyNumberFormat="1" applyFont="1" applyFill="1" applyBorder="1" applyAlignment="1">
      <alignment horizontal="center" vertical="center" wrapText="1"/>
    </xf>
    <xf numFmtId="10" fontId="8" fillId="2" borderId="170" xfId="13" applyNumberFormat="1" applyFont="1" applyFill="1" applyBorder="1" applyAlignment="1">
      <alignment horizontal="center" vertical="center" wrapText="1"/>
    </xf>
    <xf numFmtId="10" fontId="8" fillId="2" borderId="171" xfId="13" applyNumberFormat="1" applyFont="1" applyFill="1" applyBorder="1" applyAlignment="1">
      <alignment horizontal="center" vertical="center" wrapText="1"/>
    </xf>
    <xf numFmtId="0" fontId="8" fillId="2" borderId="172" xfId="0" applyFont="1" applyFill="1" applyBorder="1" applyAlignment="1">
      <alignment vertical="center" wrapText="1"/>
    </xf>
    <xf numFmtId="0" fontId="8" fillId="2" borderId="38" xfId="0" applyFont="1" applyFill="1" applyBorder="1" applyAlignment="1">
      <alignment vertical="center" wrapText="1"/>
    </xf>
    <xf numFmtId="0" fontId="8" fillId="2" borderId="171" xfId="0" applyFont="1" applyFill="1" applyBorder="1" applyAlignment="1">
      <alignment vertical="center" wrapText="1"/>
    </xf>
    <xf numFmtId="0" fontId="14" fillId="0" borderId="174" xfId="0" applyFont="1" applyBorder="1" applyAlignment="1">
      <alignment horizontal="right" vertical="center" wrapText="1"/>
    </xf>
    <xf numFmtId="0" fontId="8" fillId="2" borderId="174" xfId="0" applyFont="1" applyFill="1" applyBorder="1" applyAlignment="1">
      <alignment horizontal="center" vertical="center" wrapText="1"/>
    </xf>
    <xf numFmtId="0" fontId="19" fillId="2" borderId="165" xfId="0" applyFont="1" applyFill="1" applyBorder="1" applyAlignment="1">
      <alignment horizontal="center" vertical="center" wrapText="1"/>
    </xf>
    <xf numFmtId="44" fontId="8" fillId="2" borderId="170" xfId="1" applyFont="1" applyFill="1" applyBorder="1" applyAlignment="1">
      <alignment horizontal="center" vertical="center" wrapText="1"/>
    </xf>
    <xf numFmtId="44" fontId="8" fillId="2" borderId="173" xfId="1" applyFont="1" applyFill="1" applyBorder="1" applyAlignment="1">
      <alignment horizontal="center" vertical="center" wrapText="1"/>
    </xf>
    <xf numFmtId="0" fontId="8" fillId="6" borderId="172" xfId="0" applyFont="1" applyFill="1" applyBorder="1" applyAlignment="1">
      <alignment horizontal="center" vertical="center" wrapText="1"/>
    </xf>
    <xf numFmtId="0" fontId="8" fillId="6" borderId="38" xfId="0" applyFont="1" applyFill="1" applyBorder="1" applyAlignment="1">
      <alignment horizontal="center" vertical="center" wrapText="1"/>
    </xf>
    <xf numFmtId="0" fontId="8" fillId="6" borderId="171" xfId="0" applyFont="1" applyFill="1" applyBorder="1" applyAlignment="1">
      <alignment horizontal="center" vertical="center" wrapText="1"/>
    </xf>
    <xf numFmtId="10" fontId="8" fillId="6" borderId="170" xfId="13" applyNumberFormat="1" applyFont="1" applyFill="1" applyBorder="1" applyAlignment="1">
      <alignment horizontal="center" vertical="center" wrapText="1"/>
    </xf>
    <xf numFmtId="10" fontId="8" fillId="6" borderId="171" xfId="13" applyNumberFormat="1" applyFont="1" applyFill="1" applyBorder="1" applyAlignment="1">
      <alignment horizontal="center" vertical="center" wrapText="1"/>
    </xf>
    <xf numFmtId="44" fontId="19" fillId="6" borderId="114" xfId="0" applyNumberFormat="1" applyFont="1" applyFill="1" applyBorder="1" applyAlignment="1">
      <alignment horizontal="center" vertical="center" wrapText="1"/>
    </xf>
    <xf numFmtId="0" fontId="19" fillId="6" borderId="115" xfId="0" applyFont="1" applyFill="1" applyBorder="1" applyAlignment="1">
      <alignment horizontal="center" vertical="center" wrapText="1"/>
    </xf>
    <xf numFmtId="44" fontId="18" fillId="0" borderId="3" xfId="0" applyNumberFormat="1" applyFont="1" applyBorder="1" applyAlignment="1">
      <alignment horizontal="center" vertical="center" wrapText="1"/>
    </xf>
    <xf numFmtId="0" fontId="18" fillId="0" borderId="51" xfId="0" applyFont="1" applyBorder="1" applyAlignment="1">
      <alignment horizontal="center" vertical="center" wrapText="1"/>
    </xf>
    <xf numFmtId="44" fontId="19" fillId="6" borderId="170" xfId="0" applyNumberFormat="1" applyFont="1" applyFill="1" applyBorder="1" applyAlignment="1">
      <alignment horizontal="center" vertical="center" wrapText="1"/>
    </xf>
    <xf numFmtId="0" fontId="19" fillId="6" borderId="173" xfId="0" applyFont="1" applyFill="1" applyBorder="1" applyAlignment="1">
      <alignment horizontal="center" vertical="center" wrapText="1"/>
    </xf>
    <xf numFmtId="0" fontId="8" fillId="6" borderId="116" xfId="0" applyFont="1" applyFill="1" applyBorder="1" applyAlignment="1">
      <alignment horizontal="left" vertical="center" wrapText="1"/>
    </xf>
    <xf numFmtId="0" fontId="8" fillId="6" borderId="114" xfId="0" applyFont="1" applyFill="1" applyBorder="1" applyAlignment="1">
      <alignment horizontal="left" vertical="center" wrapText="1"/>
    </xf>
    <xf numFmtId="0" fontId="14" fillId="0" borderId="14" xfId="0" applyFont="1" applyBorder="1" applyAlignment="1">
      <alignment horizontal="left" vertical="center" wrapText="1"/>
    </xf>
    <xf numFmtId="1" fontId="18" fillId="0" borderId="3" xfId="0" applyNumberFormat="1" applyFont="1" applyBorder="1" applyAlignment="1">
      <alignment horizontal="center" vertical="center" wrapText="1"/>
    </xf>
    <xf numFmtId="0" fontId="2" fillId="6" borderId="175" xfId="0" applyFont="1" applyFill="1" applyBorder="1" applyAlignment="1">
      <alignment horizontal="center" vertical="center" wrapText="1"/>
    </xf>
    <xf numFmtId="0" fontId="2" fillId="6" borderId="176" xfId="0" applyFont="1" applyFill="1" applyBorder="1" applyAlignment="1">
      <alignment horizontal="center" vertical="center" wrapText="1"/>
    </xf>
    <xf numFmtId="0" fontId="2" fillId="6" borderId="177" xfId="0" applyFont="1" applyFill="1" applyBorder="1" applyAlignment="1">
      <alignment horizontal="center" vertical="center" wrapText="1"/>
    </xf>
    <xf numFmtId="14" fontId="18" fillId="0" borderId="5" xfId="0" applyNumberFormat="1" applyFont="1" applyBorder="1" applyAlignment="1">
      <alignment horizontal="center" vertical="center"/>
    </xf>
    <xf numFmtId="14" fontId="18" fillId="0" borderId="41" xfId="0" applyNumberFormat="1" applyFont="1" applyBorder="1" applyAlignment="1">
      <alignment horizontal="center" vertical="center"/>
    </xf>
    <xf numFmtId="0" fontId="2" fillId="6" borderId="178" xfId="0" applyFont="1" applyFill="1" applyBorder="1" applyAlignment="1">
      <alignment horizontal="center" vertical="center" wrapText="1"/>
    </xf>
    <xf numFmtId="0" fontId="2" fillId="6" borderId="179" xfId="0" applyFont="1" applyFill="1" applyBorder="1" applyAlignment="1">
      <alignment horizontal="center" vertical="center" wrapText="1"/>
    </xf>
    <xf numFmtId="0" fontId="2" fillId="6" borderId="180" xfId="0" applyFont="1" applyFill="1" applyBorder="1" applyAlignment="1">
      <alignment horizontal="center" vertical="center" wrapText="1"/>
    </xf>
    <xf numFmtId="0" fontId="18" fillId="8" borderId="158" xfId="0" applyFont="1" applyFill="1" applyBorder="1" applyAlignment="1">
      <alignment horizontal="center" vertical="center" wrapText="1"/>
    </xf>
    <xf numFmtId="0" fontId="18" fillId="8" borderId="0" xfId="0" applyFont="1" applyFill="1" applyAlignment="1">
      <alignment horizontal="center" vertical="center" wrapText="1"/>
    </xf>
    <xf numFmtId="0" fontId="18" fillId="8" borderId="15" xfId="0" applyFont="1" applyFill="1" applyBorder="1" applyAlignment="1">
      <alignment horizontal="center" vertical="center" wrapText="1"/>
    </xf>
    <xf numFmtId="9" fontId="18" fillId="0" borderId="3" xfId="0" applyNumberFormat="1" applyFont="1" applyBorder="1" applyAlignment="1">
      <alignment horizontal="center" vertical="center" wrapText="1"/>
    </xf>
    <xf numFmtId="9" fontId="6" fillId="0" borderId="3" xfId="0" applyNumberFormat="1" applyFont="1" applyBorder="1" applyAlignment="1">
      <alignment horizontal="center" vertical="center" wrapText="1"/>
    </xf>
    <xf numFmtId="44" fontId="1" fillId="12" borderId="4" xfId="1" applyFill="1" applyBorder="1" applyProtection="1"/>
    <xf numFmtId="44" fontId="1" fillId="12" borderId="31" xfId="1" applyFill="1" applyBorder="1" applyProtection="1"/>
    <xf numFmtId="9" fontId="1" fillId="0" borderId="157" xfId="13" applyFill="1" applyBorder="1" applyAlignment="1" applyProtection="1">
      <alignment horizontal="center" vertical="center"/>
    </xf>
    <xf numFmtId="9" fontId="1" fillId="0" borderId="156" xfId="13" applyFill="1" applyBorder="1" applyAlignment="1" applyProtection="1">
      <alignment horizontal="center" vertical="center"/>
    </xf>
    <xf numFmtId="44" fontId="6" fillId="0" borderId="138" xfId="0" applyNumberFormat="1" applyFont="1" applyBorder="1" applyAlignment="1">
      <alignment horizontal="center" vertical="center" wrapText="1"/>
    </xf>
    <xf numFmtId="9" fontId="1" fillId="8" borderId="157" xfId="13" applyFill="1" applyBorder="1" applyAlignment="1" applyProtection="1">
      <alignment horizontal="center" vertical="center"/>
    </xf>
    <xf numFmtId="9" fontId="1" fillId="8" borderId="156" xfId="13" applyFill="1" applyBorder="1" applyAlignment="1" applyProtection="1">
      <alignment horizontal="center" vertical="center"/>
    </xf>
    <xf numFmtId="0" fontId="7" fillId="0" borderId="34" xfId="0" applyFont="1" applyBorder="1" applyAlignment="1">
      <alignment horizontal="right" vertical="center" wrapText="1"/>
    </xf>
    <xf numFmtId="44" fontId="5" fillId="8" borderId="158" xfId="0" applyNumberFormat="1" applyFont="1" applyFill="1" applyBorder="1" applyAlignment="1">
      <alignment horizontal="center" vertical="center" wrapText="1"/>
    </xf>
    <xf numFmtId="44" fontId="1" fillId="8" borderId="4" xfId="1" applyFill="1" applyBorder="1" applyProtection="1"/>
    <xf numFmtId="44" fontId="1" fillId="8" borderId="31" xfId="1" applyFill="1" applyBorder="1" applyProtection="1"/>
    <xf numFmtId="0" fontId="8" fillId="12" borderId="74" xfId="0" applyFont="1" applyFill="1" applyBorder="1" applyAlignment="1">
      <alignment horizontal="left" vertical="center" wrapText="1"/>
    </xf>
    <xf numFmtId="0" fontId="8" fillId="12" borderId="37" xfId="0" applyFont="1" applyFill="1" applyBorder="1" applyAlignment="1">
      <alignment horizontal="left" vertical="center" wrapText="1"/>
    </xf>
    <xf numFmtId="0" fontId="8" fillId="12" borderId="50" xfId="0" applyFont="1" applyFill="1" applyBorder="1" applyAlignment="1">
      <alignment horizontal="left" vertical="center" wrapText="1"/>
    </xf>
    <xf numFmtId="44" fontId="18" fillId="0" borderId="77" xfId="0" applyNumberFormat="1" applyFont="1" applyBorder="1" applyAlignment="1">
      <alignment horizontal="center" vertical="center" wrapText="1"/>
    </xf>
    <xf numFmtId="0" fontId="8" fillId="0" borderId="158" xfId="0" applyFont="1" applyBorder="1" applyAlignment="1">
      <alignment horizontal="center" vertical="center" wrapText="1"/>
    </xf>
    <xf numFmtId="0" fontId="7" fillId="0" borderId="0" xfId="0" applyFont="1" applyAlignment="1">
      <alignment horizontal="center" vertical="center" wrapText="1"/>
    </xf>
    <xf numFmtId="0" fontId="7" fillId="0" borderId="15" xfId="0" applyFont="1" applyBorder="1" applyAlignment="1">
      <alignment horizontal="center" vertical="center" wrapText="1"/>
    </xf>
    <xf numFmtId="17" fontId="14" fillId="0" borderId="21" xfId="0" applyNumberFormat="1" applyFont="1" applyBorder="1" applyAlignment="1">
      <alignment horizontal="center" vertical="center" wrapText="1"/>
    </xf>
    <xf numFmtId="0" fontId="14" fillId="0" borderId="22" xfId="0" applyFont="1" applyBorder="1" applyAlignment="1">
      <alignment horizontal="center" vertical="center" wrapText="1"/>
    </xf>
    <xf numFmtId="0" fontId="14" fillId="0" borderId="0" xfId="0" applyFont="1" applyAlignment="1">
      <alignment horizontal="center" vertical="center" wrapText="1"/>
    </xf>
    <xf numFmtId="0" fontId="14" fillId="0" borderId="15" xfId="0" applyFont="1" applyBorder="1" applyAlignment="1">
      <alignment horizontal="center" vertical="center" wrapText="1"/>
    </xf>
    <xf numFmtId="0" fontId="14" fillId="0" borderId="52" xfId="0" applyFont="1" applyBorder="1" applyAlignment="1">
      <alignment horizontal="left" vertical="center" wrapText="1"/>
    </xf>
    <xf numFmtId="0" fontId="14" fillId="0" borderId="32" xfId="0" applyFont="1" applyBorder="1" applyAlignment="1">
      <alignment horizontal="left" vertical="center" wrapText="1"/>
    </xf>
    <xf numFmtId="0" fontId="14" fillId="0" borderId="182" xfId="0" applyFont="1" applyBorder="1" applyAlignment="1">
      <alignment horizontal="left" vertical="center" wrapText="1"/>
    </xf>
    <xf numFmtId="0" fontId="14" fillId="0" borderId="181" xfId="0" applyFont="1" applyBorder="1" applyAlignment="1">
      <alignment horizontal="left" vertical="center" wrapText="1"/>
    </xf>
    <xf numFmtId="0" fontId="19" fillId="0" borderId="181" xfId="0" applyFont="1" applyBorder="1" applyAlignment="1">
      <alignment horizontal="right" vertical="center"/>
    </xf>
    <xf numFmtId="0" fontId="14" fillId="0" borderId="110" xfId="0" applyFont="1" applyBorder="1" applyAlignment="1">
      <alignment horizontal="left" vertical="center" wrapText="1"/>
    </xf>
    <xf numFmtId="0" fontId="2" fillId="6" borderId="54" xfId="0" applyFont="1" applyFill="1" applyBorder="1" applyAlignment="1">
      <alignment horizontal="center" vertical="center" wrapText="1"/>
    </xf>
    <xf numFmtId="0" fontId="2" fillId="6" borderId="40" xfId="0" applyFont="1" applyFill="1" applyBorder="1" applyAlignment="1">
      <alignment horizontal="center" vertical="center" wrapText="1"/>
    </xf>
    <xf numFmtId="0" fontId="2" fillId="6" borderId="41" xfId="0" applyFont="1" applyFill="1" applyBorder="1" applyAlignment="1">
      <alignment horizontal="center" vertical="center" wrapText="1"/>
    </xf>
    <xf numFmtId="0" fontId="8" fillId="0" borderId="32" xfId="0" applyFont="1" applyBorder="1" applyAlignment="1">
      <alignment horizontal="right" vertical="center" wrapText="1"/>
    </xf>
    <xf numFmtId="0" fontId="8" fillId="0" borderId="182" xfId="0" applyFont="1" applyBorder="1" applyAlignment="1">
      <alignment horizontal="right" vertical="center" wrapText="1"/>
    </xf>
    <xf numFmtId="0" fontId="5" fillId="8" borderId="46" xfId="0" applyFont="1" applyFill="1" applyBorder="1" applyAlignment="1">
      <alignment horizontal="center" vertical="center" wrapText="1"/>
    </xf>
    <xf numFmtId="0" fontId="5" fillId="8" borderId="32" xfId="0" applyFont="1" applyFill="1" applyBorder="1" applyAlignment="1">
      <alignment horizontal="center" vertical="center" wrapText="1"/>
    </xf>
    <xf numFmtId="0" fontId="5" fillId="8" borderId="33" xfId="0" applyFont="1" applyFill="1" applyBorder="1" applyAlignment="1">
      <alignment horizontal="center" vertical="center" wrapText="1"/>
    </xf>
    <xf numFmtId="0" fontId="19" fillId="0" borderId="35" xfId="0" applyFont="1" applyBorder="1" applyAlignment="1">
      <alignment horizontal="right" vertical="center" wrapText="1"/>
    </xf>
    <xf numFmtId="0" fontId="19" fillId="0" borderId="110" xfId="0" applyFont="1" applyBorder="1" applyAlignment="1">
      <alignment horizontal="right" vertical="center" wrapText="1"/>
    </xf>
    <xf numFmtId="1" fontId="18" fillId="0" borderId="35" xfId="0" applyNumberFormat="1" applyFont="1" applyBorder="1" applyAlignment="1">
      <alignment horizontal="center" vertical="center" wrapText="1"/>
    </xf>
    <xf numFmtId="1" fontId="18" fillId="0" borderId="36" xfId="0" applyNumberFormat="1" applyFont="1" applyBorder="1" applyAlignment="1">
      <alignment horizontal="center" vertical="center" wrapText="1"/>
    </xf>
    <xf numFmtId="44" fontId="1" fillId="0" borderId="4" xfId="1" applyBorder="1" applyAlignment="1" applyProtection="1">
      <alignment wrapText="1"/>
    </xf>
    <xf numFmtId="44" fontId="1" fillId="0" borderId="31" xfId="1" applyBorder="1" applyAlignment="1" applyProtection="1">
      <alignment wrapText="1"/>
    </xf>
    <xf numFmtId="44" fontId="14" fillId="0" borderId="158" xfId="0" applyNumberFormat="1" applyFont="1" applyBorder="1" applyAlignment="1">
      <alignment horizontal="center" vertical="center" wrapText="1"/>
    </xf>
    <xf numFmtId="44" fontId="14" fillId="13" borderId="74" xfId="1" applyFont="1" applyFill="1" applyBorder="1" applyAlignment="1">
      <alignment horizontal="center" vertical="center" wrapText="1"/>
    </xf>
    <xf numFmtId="44" fontId="14" fillId="13" borderId="77" xfId="1" applyFont="1" applyFill="1" applyBorder="1" applyAlignment="1">
      <alignment horizontal="center" vertical="center" wrapText="1"/>
    </xf>
    <xf numFmtId="9" fontId="18" fillId="0" borderId="8" xfId="13" applyFont="1" applyBorder="1" applyAlignment="1">
      <alignment horizontal="center" vertical="center" wrapText="1"/>
    </xf>
    <xf numFmtId="44" fontId="18" fillId="0" borderId="170" xfId="1" applyFont="1" applyFill="1" applyBorder="1" applyAlignment="1">
      <alignment horizontal="center" vertical="center" wrapText="1"/>
    </xf>
    <xf numFmtId="44" fontId="18" fillId="0" borderId="183" xfId="1" applyFont="1" applyFill="1" applyBorder="1" applyAlignment="1">
      <alignment horizontal="center" vertical="center" wrapText="1"/>
    </xf>
    <xf numFmtId="44" fontId="1" fillId="0" borderId="4" xfId="1" applyFill="1" applyBorder="1" applyProtection="1"/>
    <xf numFmtId="44" fontId="1" fillId="0" borderId="31" xfId="1" applyFill="1" applyBorder="1" applyProtection="1"/>
  </cellXfs>
  <cellStyles count="20">
    <cellStyle name="Moeda" xfId="1" builtinId="4"/>
    <cellStyle name="Moeda 2" xfId="2" xr:uid="{00000000-0005-0000-0000-000001000000}"/>
    <cellStyle name="Moeda 3" xfId="3" xr:uid="{00000000-0005-0000-0000-000002000000}"/>
    <cellStyle name="Moeda 3 2" xfId="4" xr:uid="{00000000-0005-0000-0000-000003000000}"/>
    <cellStyle name="Moeda 4" xfId="5" xr:uid="{00000000-0005-0000-0000-000004000000}"/>
    <cellStyle name="Moeda 5" xfId="6" xr:uid="{00000000-0005-0000-0000-000005000000}"/>
    <cellStyle name="Normal" xfId="0" builtinId="0"/>
    <cellStyle name="Normal 2" xfId="7" xr:uid="{00000000-0005-0000-0000-000007000000}"/>
    <cellStyle name="Normal 2 2" xfId="8" xr:uid="{00000000-0005-0000-0000-000008000000}"/>
    <cellStyle name="Normal 2 2 2" xfId="9" xr:uid="{00000000-0005-0000-0000-000009000000}"/>
    <cellStyle name="Normal 3" xfId="10" xr:uid="{00000000-0005-0000-0000-00000A000000}"/>
    <cellStyle name="Normal 3 2" xfId="11" xr:uid="{00000000-0005-0000-0000-00000B000000}"/>
    <cellStyle name="Normal 4" xfId="12" xr:uid="{00000000-0005-0000-0000-00000C000000}"/>
    <cellStyle name="Porcentagem" xfId="13" builtinId="5"/>
    <cellStyle name="Porcentagem 2" xfId="14" xr:uid="{00000000-0005-0000-0000-00000E000000}"/>
    <cellStyle name="TableStyleLight1" xfId="16" xr:uid="{00000000-0005-0000-0000-000010000000}"/>
    <cellStyle name="Vírgula" xfId="15" builtinId="3"/>
    <cellStyle name="Vírgula 2" xfId="17" xr:uid="{00000000-0005-0000-0000-000011000000}"/>
    <cellStyle name="Vírgula 2 2" xfId="18" xr:uid="{00000000-0005-0000-0000-000012000000}"/>
    <cellStyle name="Vírgula 3" xfId="19" xr:uid="{00000000-0005-0000-0000-00001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N:\M:\ESTUDOS\PMC%20ESTUDOS\OR&#199;AMENTO%20PARA%20LICITA&#199;&#195;O\C&#243;pia%20de%20080%20-%20Contrata&#231;&#227;o%20de%20Empresa%20para%20presta&#231;&#227;o%20de%20servi&#231;o%20de%20limpeza%20e%20conserva&#231;&#227;o%20-%20Christian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TAÇÃO PRODUTOS"/>
      <sheetName val="PREÇO MENSAL UNIT."/>
      <sheetName val="CUSTO DA PROPOSTA"/>
      <sheetName val="LIMPEZA-EQUIP-HIGIENE PESSOAL"/>
      <sheetName val="MATERIAIS DE JARDINAGEM"/>
      <sheetName val="UNIFORMES"/>
      <sheetName val="AREA GERAL"/>
    </sheetNames>
    <sheetDataSet>
      <sheetData sheetId="0"/>
      <sheetData sheetId="1"/>
      <sheetData sheetId="2"/>
      <sheetData sheetId="3"/>
      <sheetData sheetId="4"/>
      <sheetData sheetId="5"/>
      <sheetData sheetId="6"/>
    </sheetDataSet>
  </externalBook>
</externalLink>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33.bin"/></Relationships>
</file>

<file path=xl/worksheets/_rels/sheet3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3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Q179"/>
  <sheetViews>
    <sheetView showGridLines="0" zoomScaleNormal="100" zoomScaleSheetLayoutView="100" workbookViewId="0">
      <selection activeCell="O13" sqref="O13"/>
    </sheetView>
  </sheetViews>
  <sheetFormatPr defaultRowHeight="15"/>
  <cols>
    <col min="2" max="2" width="11.85546875" customWidth="1"/>
    <col min="3" max="3" width="43.5703125" customWidth="1"/>
    <col min="4" max="4" width="13.28515625" customWidth="1"/>
    <col min="5" max="5" width="12.7109375" customWidth="1"/>
    <col min="6" max="6" width="14.5703125" customWidth="1"/>
    <col min="7" max="7" width="14.7109375" customWidth="1"/>
    <col min="8" max="8" width="12.5703125" customWidth="1"/>
    <col min="9" max="9" width="10.5703125" bestFit="1" customWidth="1"/>
    <col min="10" max="10" width="22.5703125" customWidth="1"/>
    <col min="14" max="14" width="11.85546875" bestFit="1" customWidth="1"/>
  </cols>
  <sheetData>
    <row r="1" spans="2:10" ht="27" thickBot="1">
      <c r="B1" s="638" t="s">
        <v>56</v>
      </c>
      <c r="C1" s="639"/>
      <c r="D1" s="639"/>
      <c r="E1" s="639"/>
      <c r="F1" s="639"/>
      <c r="G1" s="639"/>
      <c r="H1" s="639"/>
      <c r="I1" s="639"/>
      <c r="J1" s="640"/>
    </row>
    <row r="2" spans="2:10" ht="15.75" thickBot="1"/>
    <row r="3" spans="2:10" ht="15.75" customHeight="1" thickBot="1">
      <c r="B3" s="644" t="s">
        <v>196</v>
      </c>
      <c r="C3" s="645"/>
      <c r="D3" s="645"/>
      <c r="E3" s="645"/>
      <c r="F3" s="645"/>
      <c r="G3" s="645"/>
      <c r="H3" s="645"/>
      <c r="I3" s="645"/>
      <c r="J3" s="646"/>
    </row>
    <row r="4" spans="2:10" ht="26.25" thickBot="1">
      <c r="B4" s="334" t="s">
        <v>175</v>
      </c>
      <c r="C4" s="44" t="s">
        <v>447</v>
      </c>
      <c r="D4" s="231" t="s">
        <v>176</v>
      </c>
      <c r="E4" s="332"/>
      <c r="F4" s="231" t="s">
        <v>186</v>
      </c>
      <c r="G4" s="335"/>
      <c r="H4" s="231" t="s">
        <v>174</v>
      </c>
      <c r="I4" s="336"/>
      <c r="J4" s="337"/>
    </row>
    <row r="5" spans="2:10" ht="15.75" customHeight="1" thickBot="1"/>
    <row r="6" spans="2:10" ht="15.75" thickBot="1">
      <c r="B6" s="644" t="s">
        <v>90</v>
      </c>
      <c r="C6" s="645"/>
      <c r="D6" s="645"/>
      <c r="E6" s="645"/>
      <c r="F6" s="645"/>
      <c r="G6" s="645"/>
      <c r="H6" s="645"/>
      <c r="I6" s="645"/>
      <c r="J6" s="646"/>
    </row>
    <row r="7" spans="2:10" ht="15.75" customHeight="1" thickBot="1">
      <c r="B7" s="119"/>
      <c r="J7" s="120"/>
    </row>
    <row r="8" spans="2:10">
      <c r="B8" s="642" t="s">
        <v>470</v>
      </c>
      <c r="C8" s="643"/>
      <c r="D8" s="140"/>
      <c r="E8" s="126"/>
      <c r="F8" s="126"/>
      <c r="G8" s="126"/>
      <c r="H8" s="126"/>
      <c r="I8" s="126"/>
      <c r="J8" s="127"/>
    </row>
    <row r="9" spans="2:10">
      <c r="B9" s="119" t="s">
        <v>39</v>
      </c>
      <c r="C9" s="312" t="s">
        <v>757</v>
      </c>
      <c r="D9" s="1"/>
      <c r="J9" s="120"/>
    </row>
    <row r="10" spans="2:10">
      <c r="B10" s="119" t="s">
        <v>40</v>
      </c>
      <c r="C10" s="312" t="s">
        <v>738</v>
      </c>
      <c r="D10" s="1"/>
      <c r="J10" s="120"/>
    </row>
    <row r="11" spans="2:10">
      <c r="B11" s="119"/>
      <c r="C11" s="1"/>
      <c r="D11" s="1"/>
      <c r="F11" s="641" t="s">
        <v>275</v>
      </c>
      <c r="G11" s="641"/>
      <c r="H11" s="439" t="s">
        <v>324</v>
      </c>
      <c r="I11" s="440" t="s">
        <v>325</v>
      </c>
      <c r="J11" s="121"/>
    </row>
    <row r="12" spans="2:10" ht="15" customHeight="1">
      <c r="B12" s="651" t="s">
        <v>90</v>
      </c>
      <c r="C12" s="649"/>
      <c r="D12" s="647" t="s">
        <v>271</v>
      </c>
      <c r="E12" s="649" t="s">
        <v>41</v>
      </c>
      <c r="F12" s="649" t="s">
        <v>42</v>
      </c>
      <c r="G12" s="649"/>
      <c r="H12" s="118" t="s">
        <v>260</v>
      </c>
      <c r="I12" s="650" t="s">
        <v>246</v>
      </c>
      <c r="J12" s="652"/>
    </row>
    <row r="13" spans="2:10" ht="34.5" customHeight="1">
      <c r="B13" s="122" t="s">
        <v>1</v>
      </c>
      <c r="C13" s="111" t="s">
        <v>148</v>
      </c>
      <c r="D13" s="648"/>
      <c r="E13" s="649"/>
      <c r="F13" s="111" t="s">
        <v>43</v>
      </c>
      <c r="G13" s="111" t="s">
        <v>243</v>
      </c>
      <c r="H13" s="118" t="s">
        <v>259</v>
      </c>
      <c r="I13" s="650"/>
      <c r="J13" s="652"/>
    </row>
    <row r="14" spans="2:10">
      <c r="B14" s="100" t="s">
        <v>0</v>
      </c>
      <c r="C14" s="112" t="s">
        <v>451</v>
      </c>
      <c r="D14" s="141" t="s">
        <v>273</v>
      </c>
      <c r="E14" s="634"/>
      <c r="F14" s="635"/>
      <c r="G14" s="636">
        <v>0.2</v>
      </c>
      <c r="H14" s="507"/>
      <c r="I14" s="479"/>
      <c r="J14" s="164"/>
    </row>
    <row r="15" spans="2:10">
      <c r="B15" s="100" t="s">
        <v>2</v>
      </c>
      <c r="C15" s="112" t="s">
        <v>452</v>
      </c>
      <c r="D15" s="141" t="s">
        <v>273</v>
      </c>
      <c r="E15" s="634"/>
      <c r="F15" s="635"/>
      <c r="G15" s="636">
        <v>0.2</v>
      </c>
      <c r="H15" s="507"/>
      <c r="I15" s="479"/>
      <c r="J15" s="164"/>
    </row>
    <row r="16" spans="2:10" ht="28.5">
      <c r="B16" s="100" t="s">
        <v>3</v>
      </c>
      <c r="C16" s="112" t="s">
        <v>453</v>
      </c>
      <c r="D16" s="141" t="s">
        <v>272</v>
      </c>
      <c r="E16" s="634"/>
      <c r="F16" s="635"/>
      <c r="G16" s="636">
        <v>0.2</v>
      </c>
      <c r="H16" s="507"/>
      <c r="I16" s="479"/>
      <c r="J16" s="164"/>
    </row>
    <row r="17" spans="2:10">
      <c r="B17" s="100" t="s">
        <v>4</v>
      </c>
      <c r="C17" s="112" t="s">
        <v>752</v>
      </c>
      <c r="D17" s="141" t="s">
        <v>273</v>
      </c>
      <c r="E17" s="634"/>
      <c r="F17" s="635"/>
      <c r="G17" s="636">
        <v>0.2</v>
      </c>
      <c r="H17" s="507"/>
      <c r="I17" s="479"/>
      <c r="J17" s="164"/>
    </row>
    <row r="18" spans="2:10">
      <c r="B18" s="100" t="s">
        <v>5</v>
      </c>
      <c r="C18" s="112" t="s">
        <v>752</v>
      </c>
      <c r="D18" s="141" t="s">
        <v>272</v>
      </c>
      <c r="E18" s="634"/>
      <c r="F18" s="635"/>
      <c r="G18" s="636">
        <v>0.2</v>
      </c>
      <c r="H18" s="507"/>
      <c r="I18" s="479"/>
      <c r="J18" s="164"/>
    </row>
    <row r="19" spans="2:10">
      <c r="B19" s="100" t="s">
        <v>6</v>
      </c>
      <c r="C19" s="112" t="s">
        <v>743</v>
      </c>
      <c r="D19" s="141" t="s">
        <v>272</v>
      </c>
      <c r="E19" s="634"/>
      <c r="F19" s="635"/>
      <c r="G19" s="636">
        <v>0.2</v>
      </c>
      <c r="H19" s="507"/>
      <c r="I19" s="479"/>
      <c r="J19" s="164"/>
    </row>
    <row r="20" spans="2:10">
      <c r="B20" s="100" t="s">
        <v>7</v>
      </c>
      <c r="C20" s="112" t="s">
        <v>449</v>
      </c>
      <c r="D20" s="141" t="s">
        <v>272</v>
      </c>
      <c r="E20" s="634"/>
      <c r="F20" s="635"/>
      <c r="G20" s="636">
        <v>0.2</v>
      </c>
      <c r="H20" s="507"/>
      <c r="I20" s="479"/>
      <c r="J20" s="164"/>
    </row>
    <row r="21" spans="2:10">
      <c r="B21" s="100"/>
      <c r="C21" s="605" t="s">
        <v>745</v>
      </c>
      <c r="D21" s="606"/>
      <c r="E21" s="635"/>
      <c r="F21" s="635"/>
      <c r="G21" s="635"/>
      <c r="H21" s="508"/>
      <c r="I21" s="479"/>
      <c r="J21" s="608"/>
    </row>
    <row r="22" spans="2:10">
      <c r="B22" s="100" t="s">
        <v>8</v>
      </c>
      <c r="C22" s="512" t="s">
        <v>451</v>
      </c>
      <c r="D22" s="141" t="s">
        <v>273</v>
      </c>
      <c r="E22" s="634"/>
      <c r="F22" s="635"/>
      <c r="G22" s="636"/>
      <c r="H22" s="507"/>
      <c r="I22" s="479"/>
      <c r="J22" s="164"/>
    </row>
    <row r="23" spans="2:10">
      <c r="B23" s="100" t="s">
        <v>9</v>
      </c>
      <c r="C23" s="112" t="s">
        <v>452</v>
      </c>
      <c r="D23" s="141" t="s">
        <v>273</v>
      </c>
      <c r="E23" s="634"/>
      <c r="F23" s="635"/>
      <c r="G23" s="636"/>
      <c r="H23" s="507"/>
      <c r="I23" s="479"/>
      <c r="J23" s="164"/>
    </row>
    <row r="24" spans="2:10">
      <c r="B24" s="100" t="s">
        <v>10</v>
      </c>
      <c r="C24" s="112" t="s">
        <v>753</v>
      </c>
      <c r="D24" s="141" t="s">
        <v>273</v>
      </c>
      <c r="E24" s="634"/>
      <c r="F24" s="635"/>
      <c r="G24" s="636"/>
      <c r="H24" s="507"/>
      <c r="I24" s="479"/>
      <c r="J24" s="164"/>
    </row>
    <row r="25" spans="2:10">
      <c r="B25" s="100" t="s">
        <v>11</v>
      </c>
      <c r="C25" s="112" t="s">
        <v>448</v>
      </c>
      <c r="D25" s="141" t="s">
        <v>272</v>
      </c>
      <c r="E25" s="634"/>
      <c r="F25" s="635"/>
      <c r="G25" s="636"/>
      <c r="H25" s="507"/>
      <c r="I25" s="479"/>
      <c r="J25" s="164"/>
    </row>
    <row r="26" spans="2:10">
      <c r="B26" s="100" t="s">
        <v>12</v>
      </c>
      <c r="C26" s="112" t="s">
        <v>454</v>
      </c>
      <c r="D26" s="141" t="s">
        <v>272</v>
      </c>
      <c r="E26" s="634"/>
      <c r="F26" s="635"/>
      <c r="G26" s="636"/>
      <c r="H26" s="507"/>
      <c r="I26" s="479"/>
      <c r="J26" s="164"/>
    </row>
    <row r="27" spans="2:10">
      <c r="B27" s="100" t="s">
        <v>13</v>
      </c>
      <c r="C27" s="112" t="s">
        <v>449</v>
      </c>
      <c r="D27" s="141" t="s">
        <v>272</v>
      </c>
      <c r="E27" s="634"/>
      <c r="F27" s="635"/>
      <c r="G27" s="636"/>
      <c r="H27" s="507"/>
      <c r="I27" s="479"/>
      <c r="J27" s="164"/>
    </row>
    <row r="28" spans="2:10" ht="28.5">
      <c r="B28" s="100" t="s">
        <v>737</v>
      </c>
      <c r="C28" s="112" t="s">
        <v>453</v>
      </c>
      <c r="D28" s="141" t="s">
        <v>272</v>
      </c>
      <c r="E28" s="634"/>
      <c r="F28" s="635"/>
      <c r="G28" s="636"/>
      <c r="H28" s="507"/>
      <c r="I28" s="479"/>
      <c r="J28" s="164"/>
    </row>
    <row r="29" spans="2:10">
      <c r="B29" s="100"/>
      <c r="C29" s="112"/>
      <c r="D29" s="141"/>
      <c r="E29" s="634"/>
      <c r="F29" s="635"/>
      <c r="G29" s="637">
        <f>F29*12</f>
        <v>0</v>
      </c>
      <c r="H29" s="507"/>
      <c r="I29" s="479"/>
      <c r="J29" s="164"/>
    </row>
    <row r="30" spans="2:10" ht="35.25" customHeight="1">
      <c r="B30" s="124"/>
      <c r="C30" s="6"/>
      <c r="D30" s="6"/>
      <c r="E30" s="115"/>
      <c r="F30" s="116"/>
      <c r="G30" s="117"/>
      <c r="J30" s="120"/>
    </row>
    <row r="31" spans="2:10" ht="15" customHeight="1">
      <c r="B31" s="654" t="s">
        <v>45</v>
      </c>
      <c r="C31" s="655"/>
      <c r="D31" s="655"/>
      <c r="E31" s="655"/>
      <c r="F31" s="655"/>
      <c r="G31" s="655"/>
      <c r="H31" s="655"/>
      <c r="I31" s="655"/>
      <c r="J31" s="656"/>
    </row>
    <row r="32" spans="2:10" ht="15" customHeight="1">
      <c r="B32" s="654" t="s">
        <v>755</v>
      </c>
      <c r="C32" s="655"/>
      <c r="D32" s="655"/>
      <c r="E32" s="655"/>
      <c r="F32" s="655"/>
      <c r="G32" s="655"/>
      <c r="H32" s="655"/>
      <c r="I32" s="655"/>
      <c r="J32" s="656"/>
    </row>
    <row r="33" spans="2:10" ht="15" customHeight="1">
      <c r="B33" s="654"/>
      <c r="C33" s="655"/>
      <c r="D33" s="655"/>
      <c r="E33" s="655"/>
      <c r="F33" s="655"/>
      <c r="G33" s="655"/>
      <c r="H33" s="655"/>
      <c r="I33" s="655"/>
      <c r="J33" s="656"/>
    </row>
    <row r="34" spans="2:10" ht="15" customHeight="1">
      <c r="B34" s="654"/>
      <c r="C34" s="655"/>
      <c r="D34" s="655"/>
      <c r="E34" s="655"/>
      <c r="F34" s="655"/>
      <c r="G34" s="655"/>
      <c r="H34" s="655"/>
      <c r="I34" s="655"/>
      <c r="J34" s="656"/>
    </row>
    <row r="35" spans="2:10" ht="15.75" thickBot="1">
      <c r="B35" s="128"/>
      <c r="C35" s="129"/>
      <c r="D35" s="129"/>
      <c r="E35" s="130"/>
      <c r="F35" s="131"/>
      <c r="G35" s="132"/>
      <c r="H35" s="133"/>
      <c r="I35" s="133"/>
      <c r="J35" s="134"/>
    </row>
    <row r="36" spans="2:10">
      <c r="B36" s="8"/>
      <c r="C36" s="109"/>
      <c r="D36" s="109"/>
      <c r="E36" s="110"/>
      <c r="F36" s="110"/>
      <c r="G36" s="135"/>
      <c r="H36" s="110"/>
      <c r="I36" s="110"/>
      <c r="J36" s="110"/>
    </row>
    <row r="37" spans="2:10">
      <c r="B37" s="8"/>
      <c r="C37" s="109"/>
      <c r="D37" s="109"/>
      <c r="E37" s="110"/>
      <c r="F37" s="110"/>
      <c r="G37" s="135"/>
      <c r="H37" s="110"/>
      <c r="I37" s="110"/>
      <c r="J37" s="110"/>
    </row>
    <row r="38" spans="2:10" ht="15.75" hidden="1" thickBot="1">
      <c r="B38" s="644" t="s">
        <v>46</v>
      </c>
      <c r="C38" s="645"/>
      <c r="D38" s="645"/>
      <c r="E38" s="645"/>
      <c r="F38" s="645"/>
      <c r="G38" s="645"/>
      <c r="H38" s="645"/>
      <c r="I38" s="645"/>
      <c r="J38" s="646"/>
    </row>
    <row r="39" spans="2:10" ht="15.75" hidden="1" thickBot="1">
      <c r="B39" s="119"/>
      <c r="J39" s="120"/>
    </row>
    <row r="40" spans="2:10" hidden="1">
      <c r="B40" s="642" t="s">
        <v>441</v>
      </c>
      <c r="C40" s="643"/>
      <c r="D40" s="140"/>
      <c r="E40" s="126"/>
      <c r="F40" s="126"/>
      <c r="G40" s="126"/>
      <c r="H40" s="126"/>
      <c r="I40" s="126"/>
      <c r="J40" s="127"/>
    </row>
    <row r="41" spans="2:10" hidden="1">
      <c r="B41" s="119" t="s">
        <v>39</v>
      </c>
      <c r="C41" s="312" t="s">
        <v>439</v>
      </c>
      <c r="D41" s="1"/>
      <c r="J41" s="120"/>
    </row>
    <row r="42" spans="2:10" hidden="1">
      <c r="B42" s="119" t="s">
        <v>40</v>
      </c>
      <c r="C42" s="312" t="s">
        <v>565</v>
      </c>
      <c r="D42" s="1"/>
      <c r="J42" s="120"/>
    </row>
    <row r="43" spans="2:10" hidden="1">
      <c r="B43" s="119"/>
      <c r="C43" s="312"/>
      <c r="D43" s="1"/>
      <c r="F43" s="641" t="s">
        <v>257</v>
      </c>
      <c r="G43" s="641"/>
      <c r="H43" s="439" t="s">
        <v>258</v>
      </c>
      <c r="I43" s="440" t="s">
        <v>325</v>
      </c>
      <c r="J43" s="121"/>
    </row>
    <row r="44" spans="2:10" hidden="1">
      <c r="B44" s="651" t="s">
        <v>440</v>
      </c>
      <c r="C44" s="649"/>
      <c r="D44" s="647" t="s">
        <v>271</v>
      </c>
      <c r="E44" s="649" t="s">
        <v>41</v>
      </c>
      <c r="F44" s="649" t="s">
        <v>42</v>
      </c>
      <c r="G44" s="649"/>
      <c r="H44" s="118" t="s">
        <v>260</v>
      </c>
      <c r="I44" s="650" t="s">
        <v>246</v>
      </c>
      <c r="J44" s="652"/>
    </row>
    <row r="45" spans="2:10" hidden="1">
      <c r="B45" s="122" t="s">
        <v>1</v>
      </c>
      <c r="C45" s="111" t="s">
        <v>148</v>
      </c>
      <c r="D45" s="648"/>
      <c r="E45" s="649"/>
      <c r="F45" s="111" t="s">
        <v>43</v>
      </c>
      <c r="G45" s="111" t="s">
        <v>243</v>
      </c>
      <c r="H45" s="118" t="s">
        <v>259</v>
      </c>
      <c r="I45" s="650"/>
      <c r="J45" s="652"/>
    </row>
    <row r="46" spans="2:10" hidden="1">
      <c r="B46" s="100" t="s">
        <v>218</v>
      </c>
      <c r="C46" s="136" t="s">
        <v>630</v>
      </c>
      <c r="D46" s="143" t="s">
        <v>272</v>
      </c>
      <c r="E46" s="311">
        <v>1978.93</v>
      </c>
      <c r="F46" s="314">
        <v>26.14</v>
      </c>
      <c r="G46" s="313">
        <v>0.2</v>
      </c>
      <c r="H46" s="311">
        <v>43.67</v>
      </c>
      <c r="I46" s="163">
        <v>2.1</v>
      </c>
      <c r="J46" s="164"/>
    </row>
    <row r="47" spans="2:10" hidden="1">
      <c r="B47" s="100" t="s">
        <v>223</v>
      </c>
      <c r="C47" s="136" t="s">
        <v>629</v>
      </c>
      <c r="D47" s="143" t="s">
        <v>272</v>
      </c>
      <c r="E47" s="311">
        <v>1394.24</v>
      </c>
      <c r="F47" s="314">
        <v>26.14</v>
      </c>
      <c r="G47" s="313">
        <v>0.2</v>
      </c>
      <c r="H47" s="311">
        <v>43.67</v>
      </c>
      <c r="I47" s="163">
        <v>2.1</v>
      </c>
      <c r="J47" s="164"/>
    </row>
    <row r="48" spans="2:10" hidden="1">
      <c r="B48" s="100" t="s">
        <v>14</v>
      </c>
      <c r="C48" s="136" t="s">
        <v>107</v>
      </c>
      <c r="D48" s="143" t="s">
        <v>274</v>
      </c>
      <c r="E48" s="311">
        <v>1714.91</v>
      </c>
      <c r="F48" s="314">
        <v>26.14</v>
      </c>
      <c r="G48" s="313">
        <v>0.2</v>
      </c>
      <c r="H48" s="311">
        <v>43.67</v>
      </c>
      <c r="I48" s="163">
        <v>2.1</v>
      </c>
      <c r="J48" s="164"/>
    </row>
    <row r="49" spans="2:14" hidden="1">
      <c r="B49" s="100" t="s">
        <v>15</v>
      </c>
      <c r="C49" s="146" t="s">
        <v>108</v>
      </c>
      <c r="D49" s="143" t="s">
        <v>274</v>
      </c>
      <c r="E49" s="311">
        <v>1714.91</v>
      </c>
      <c r="F49" s="314">
        <v>26.14</v>
      </c>
      <c r="G49" s="313">
        <v>0.2</v>
      </c>
      <c r="H49" s="311">
        <v>43.67</v>
      </c>
      <c r="I49" s="478">
        <v>2.1</v>
      </c>
      <c r="J49" s="165"/>
    </row>
    <row r="50" spans="2:14" hidden="1">
      <c r="B50" s="100" t="s">
        <v>315</v>
      </c>
      <c r="C50" s="112" t="s">
        <v>566</v>
      </c>
      <c r="D50" s="141" t="s">
        <v>272</v>
      </c>
      <c r="E50" s="311">
        <v>1949.29</v>
      </c>
      <c r="F50" s="314">
        <v>26.14</v>
      </c>
      <c r="G50" s="313">
        <v>0.2</v>
      </c>
      <c r="H50" s="311">
        <v>43.67</v>
      </c>
      <c r="I50" s="479">
        <v>2.1</v>
      </c>
      <c r="J50" s="164"/>
    </row>
    <row r="51" spans="2:14" hidden="1">
      <c r="B51" s="138"/>
      <c r="C51" s="109"/>
      <c r="D51" s="109"/>
      <c r="J51" s="120"/>
    </row>
    <row r="52" spans="2:14" ht="15" hidden="1" customHeight="1">
      <c r="B52" s="124" t="s">
        <v>44</v>
      </c>
      <c r="C52" s="6"/>
      <c r="D52" s="6"/>
      <c r="E52" s="115"/>
      <c r="F52" s="116"/>
      <c r="G52" s="117"/>
      <c r="J52" s="120"/>
    </row>
    <row r="53" spans="2:14" ht="34.5" hidden="1" customHeight="1">
      <c r="B53" s="654" t="s">
        <v>47</v>
      </c>
      <c r="C53" s="655"/>
      <c r="D53" s="655"/>
      <c r="E53" s="655"/>
      <c r="F53" s="655"/>
      <c r="G53" s="655"/>
      <c r="H53" s="655"/>
      <c r="I53" s="655"/>
      <c r="J53" s="656"/>
    </row>
    <row r="54" spans="2:14" ht="15" hidden="1" customHeight="1">
      <c r="B54" s="654" t="s">
        <v>256</v>
      </c>
      <c r="C54" s="655"/>
      <c r="D54" s="655"/>
      <c r="E54" s="655"/>
      <c r="F54" s="655"/>
      <c r="G54" s="655"/>
      <c r="H54" s="655"/>
      <c r="I54" s="655"/>
      <c r="J54" s="656"/>
    </row>
    <row r="55" spans="2:14" ht="15.75" hidden="1" thickBot="1">
      <c r="B55" s="139"/>
      <c r="C55" s="129"/>
      <c r="D55" s="129"/>
      <c r="E55" s="133"/>
      <c r="F55" s="133"/>
      <c r="G55" s="133"/>
      <c r="H55" s="133"/>
      <c r="I55" s="133"/>
      <c r="J55" s="134"/>
    </row>
    <row r="56" spans="2:14" ht="15.75" hidden="1" thickBot="1">
      <c r="B56" s="138"/>
      <c r="C56" s="109"/>
      <c r="D56" s="109"/>
      <c r="J56" s="120"/>
    </row>
    <row r="57" spans="2:14" hidden="1">
      <c r="B57" s="642" t="s">
        <v>263</v>
      </c>
      <c r="C57" s="643"/>
      <c r="D57" s="140"/>
      <c r="E57" s="126"/>
      <c r="F57" s="126"/>
      <c r="G57" s="126"/>
      <c r="H57" s="126"/>
      <c r="I57" s="126"/>
      <c r="J57" s="127"/>
    </row>
    <row r="58" spans="2:14" hidden="1">
      <c r="B58" s="119" t="s">
        <v>39</v>
      </c>
      <c r="C58" s="312" t="s">
        <v>562</v>
      </c>
      <c r="D58" s="1"/>
      <c r="E58" s="327" t="s">
        <v>264</v>
      </c>
      <c r="F58" s="327"/>
      <c r="J58" s="120"/>
    </row>
    <row r="59" spans="2:14" hidden="1">
      <c r="B59" s="119" t="s">
        <v>40</v>
      </c>
      <c r="C59" s="312" t="s">
        <v>124</v>
      </c>
      <c r="D59" s="1"/>
      <c r="J59" s="120"/>
    </row>
    <row r="60" spans="2:14" ht="25.5" hidden="1" customHeight="1">
      <c r="B60" s="119"/>
      <c r="C60" s="312"/>
      <c r="D60" s="1"/>
      <c r="F60" s="441" t="s">
        <v>265</v>
      </c>
      <c r="G60" s="441" t="s">
        <v>265</v>
      </c>
      <c r="H60" s="441" t="s">
        <v>268</v>
      </c>
      <c r="I60" s="442" t="s">
        <v>257</v>
      </c>
      <c r="J60" s="443" t="s">
        <v>258</v>
      </c>
      <c r="N60" s="328"/>
    </row>
    <row r="61" spans="2:14" hidden="1">
      <c r="B61" s="651" t="s">
        <v>90</v>
      </c>
      <c r="C61" s="649"/>
      <c r="D61" s="647" t="s">
        <v>271</v>
      </c>
      <c r="E61" s="649" t="s">
        <v>41</v>
      </c>
      <c r="F61" s="647" t="s">
        <v>266</v>
      </c>
      <c r="G61" s="647" t="s">
        <v>267</v>
      </c>
      <c r="H61" s="657" t="s">
        <v>269</v>
      </c>
      <c r="I61" s="650" t="s">
        <v>85</v>
      </c>
      <c r="J61" s="653" t="s">
        <v>246</v>
      </c>
      <c r="L61" s="328"/>
    </row>
    <row r="62" spans="2:14" hidden="1">
      <c r="B62" s="122" t="s">
        <v>1</v>
      </c>
      <c r="C62" s="111" t="s">
        <v>148</v>
      </c>
      <c r="D62" s="648"/>
      <c r="E62" s="649"/>
      <c r="F62" s="648"/>
      <c r="G62" s="648"/>
      <c r="H62" s="658"/>
      <c r="I62" s="650"/>
      <c r="J62" s="653"/>
    </row>
    <row r="63" spans="2:14" ht="15.75" hidden="1" thickBot="1">
      <c r="B63" s="101" t="s">
        <v>236</v>
      </c>
      <c r="C63" s="125" t="s">
        <v>88</v>
      </c>
      <c r="D63" s="142" t="s">
        <v>272</v>
      </c>
      <c r="E63" s="315">
        <v>1351.6</v>
      </c>
      <c r="F63" s="316">
        <f>236.7/12</f>
        <v>19.73</v>
      </c>
      <c r="G63" s="316">
        <f>236.7/12</f>
        <v>19.73</v>
      </c>
      <c r="H63" s="317">
        <f>17.08</f>
        <v>17.079999999999998</v>
      </c>
      <c r="I63" s="315">
        <v>236.7</v>
      </c>
      <c r="J63" s="435">
        <v>2.1</v>
      </c>
    </row>
    <row r="64" spans="2:14" hidden="1">
      <c r="B64" s="8"/>
      <c r="C64" s="109"/>
      <c r="D64" s="109"/>
    </row>
    <row r="65" spans="2:10" ht="15.75" hidden="1" thickBot="1">
      <c r="B65" s="8"/>
      <c r="C65" s="109"/>
      <c r="D65" s="109"/>
    </row>
    <row r="66" spans="2:10" ht="15.75" hidden="1" thickBot="1">
      <c r="B66" s="644" t="s">
        <v>270</v>
      </c>
      <c r="C66" s="645"/>
      <c r="D66" s="645"/>
      <c r="E66" s="645"/>
      <c r="F66" s="645"/>
      <c r="G66" s="645"/>
      <c r="H66" s="645"/>
      <c r="I66" s="645"/>
      <c r="J66" s="646"/>
    </row>
    <row r="67" spans="2:10" ht="15.75" hidden="1" thickBot="1">
      <c r="B67" s="119"/>
      <c r="J67" s="120"/>
    </row>
    <row r="68" spans="2:10" hidden="1">
      <c r="B68" s="659" t="s">
        <v>564</v>
      </c>
      <c r="C68" s="660"/>
      <c r="D68" s="140"/>
      <c r="E68" s="126"/>
      <c r="F68" s="126"/>
      <c r="G68" s="126"/>
      <c r="H68" s="126"/>
      <c r="I68" s="126"/>
      <c r="J68" s="127"/>
    </row>
    <row r="69" spans="2:10" hidden="1">
      <c r="B69" s="119" t="s">
        <v>39</v>
      </c>
      <c r="C69" s="312" t="s">
        <v>563</v>
      </c>
      <c r="D69" s="1"/>
      <c r="J69" s="120"/>
    </row>
    <row r="70" spans="2:10" hidden="1">
      <c r="B70" s="119" t="s">
        <v>40</v>
      </c>
      <c r="C70" s="312" t="s">
        <v>124</v>
      </c>
      <c r="D70" s="1"/>
      <c r="J70" s="120"/>
    </row>
    <row r="71" spans="2:10" ht="38.25" hidden="1" customHeight="1">
      <c r="B71" s="119"/>
      <c r="C71" s="312"/>
      <c r="D71" s="1"/>
      <c r="F71" s="641" t="s">
        <v>257</v>
      </c>
      <c r="G71" s="641"/>
      <c r="H71" s="439" t="s">
        <v>258</v>
      </c>
      <c r="I71" s="439" t="s">
        <v>325</v>
      </c>
      <c r="J71" s="121"/>
    </row>
    <row r="72" spans="2:10" hidden="1">
      <c r="B72" s="651" t="s">
        <v>442</v>
      </c>
      <c r="C72" s="649"/>
      <c r="D72" s="647" t="s">
        <v>271</v>
      </c>
      <c r="E72" s="649" t="s">
        <v>41</v>
      </c>
      <c r="F72" s="649" t="s">
        <v>42</v>
      </c>
      <c r="G72" s="649"/>
      <c r="H72" s="118" t="s">
        <v>260</v>
      </c>
      <c r="I72" s="650" t="s">
        <v>246</v>
      </c>
      <c r="J72" s="652"/>
    </row>
    <row r="73" spans="2:10" hidden="1">
      <c r="B73" s="122" t="s">
        <v>1</v>
      </c>
      <c r="C73" s="111" t="s">
        <v>148</v>
      </c>
      <c r="D73" s="648"/>
      <c r="E73" s="649"/>
      <c r="F73" s="111" t="s">
        <v>43</v>
      </c>
      <c r="G73" s="111" t="s">
        <v>243</v>
      </c>
      <c r="H73" s="118" t="s">
        <v>259</v>
      </c>
      <c r="I73" s="650"/>
      <c r="J73" s="652"/>
    </row>
    <row r="74" spans="2:10" hidden="1">
      <c r="B74" s="100" t="s">
        <v>16</v>
      </c>
      <c r="C74" s="136" t="s">
        <v>87</v>
      </c>
      <c r="D74" s="143" t="s">
        <v>272</v>
      </c>
      <c r="E74" s="311">
        <v>1978.93</v>
      </c>
      <c r="F74" s="314">
        <v>26.14</v>
      </c>
      <c r="G74" s="313">
        <v>0.2</v>
      </c>
      <c r="H74" s="311">
        <v>43.66</v>
      </c>
      <c r="I74" s="163">
        <v>2.1</v>
      </c>
      <c r="J74" s="164"/>
    </row>
    <row r="75" spans="2:10" hidden="1">
      <c r="B75" s="100" t="s">
        <v>17</v>
      </c>
      <c r="C75" s="136" t="s">
        <v>166</v>
      </c>
      <c r="D75" s="143" t="s">
        <v>272</v>
      </c>
      <c r="E75" s="311">
        <v>1394.24</v>
      </c>
      <c r="F75" s="314">
        <v>26.14</v>
      </c>
      <c r="G75" s="313">
        <v>0.2</v>
      </c>
      <c r="H75" s="311">
        <v>43.66</v>
      </c>
      <c r="I75" s="163">
        <v>2.1</v>
      </c>
      <c r="J75" s="164"/>
    </row>
    <row r="76" spans="2:10" hidden="1">
      <c r="B76" s="100" t="s">
        <v>19</v>
      </c>
      <c r="C76" s="136" t="s">
        <v>107</v>
      </c>
      <c r="D76" s="143" t="s">
        <v>274</v>
      </c>
      <c r="E76" s="311">
        <v>1714.91</v>
      </c>
      <c r="F76" s="314">
        <v>26.14</v>
      </c>
      <c r="G76" s="313">
        <v>0.2</v>
      </c>
      <c r="H76" s="311">
        <v>43.66</v>
      </c>
      <c r="I76" s="163">
        <v>2.1</v>
      </c>
      <c r="J76" s="164"/>
    </row>
    <row r="77" spans="2:10" hidden="1">
      <c r="B77" s="100" t="s">
        <v>20</v>
      </c>
      <c r="C77" s="146" t="s">
        <v>108</v>
      </c>
      <c r="D77" s="143" t="s">
        <v>274</v>
      </c>
      <c r="E77" s="311">
        <v>1714.91</v>
      </c>
      <c r="F77" s="314">
        <v>26.14</v>
      </c>
      <c r="G77" s="313">
        <v>0.2</v>
      </c>
      <c r="H77" s="311">
        <v>43.66</v>
      </c>
      <c r="I77" s="163">
        <v>2.1</v>
      </c>
      <c r="J77" s="164"/>
    </row>
    <row r="78" spans="2:10" hidden="1">
      <c r="B78" s="100" t="s">
        <v>316</v>
      </c>
      <c r="C78" s="112" t="s">
        <v>566</v>
      </c>
      <c r="D78" s="141" t="s">
        <v>272</v>
      </c>
      <c r="E78" s="311">
        <v>1949.29</v>
      </c>
      <c r="F78" s="314">
        <v>26.14</v>
      </c>
      <c r="G78" s="313">
        <v>0.2</v>
      </c>
      <c r="H78" s="311">
        <v>43.66</v>
      </c>
      <c r="I78" s="479">
        <v>2.1</v>
      </c>
      <c r="J78" s="164"/>
    </row>
    <row r="79" spans="2:10" hidden="1">
      <c r="B79" s="138"/>
      <c r="C79" s="109"/>
      <c r="D79" s="109"/>
      <c r="J79" s="120"/>
    </row>
    <row r="80" spans="2:10" ht="15" hidden="1" customHeight="1">
      <c r="B80" s="124" t="s">
        <v>44</v>
      </c>
      <c r="C80" s="6"/>
      <c r="D80" s="6"/>
      <c r="E80" s="115"/>
      <c r="F80" s="116"/>
      <c r="G80" s="117"/>
      <c r="J80" s="120"/>
    </row>
    <row r="81" spans="2:10" ht="15" hidden="1" customHeight="1">
      <c r="B81" s="654" t="s">
        <v>47</v>
      </c>
      <c r="C81" s="655"/>
      <c r="D81" s="655"/>
      <c r="E81" s="655"/>
      <c r="F81" s="655"/>
      <c r="G81" s="655"/>
      <c r="H81" s="655"/>
      <c r="I81" s="655"/>
      <c r="J81" s="656"/>
    </row>
    <row r="82" spans="2:10" ht="15" hidden="1" customHeight="1">
      <c r="B82" s="654" t="s">
        <v>256</v>
      </c>
      <c r="C82" s="655"/>
      <c r="D82" s="655"/>
      <c r="E82" s="655"/>
      <c r="F82" s="655"/>
      <c r="G82" s="655"/>
      <c r="H82" s="655"/>
      <c r="I82" s="655"/>
      <c r="J82" s="656"/>
    </row>
    <row r="83" spans="2:10" ht="15.75" hidden="1" thickBot="1">
      <c r="B83" s="139"/>
      <c r="C83" s="129"/>
      <c r="D83" s="129"/>
      <c r="E83" s="133"/>
      <c r="F83" s="133"/>
      <c r="G83" s="133"/>
      <c r="H83" s="133"/>
      <c r="I83" s="133"/>
      <c r="J83" s="134"/>
    </row>
    <row r="84" spans="2:10" ht="15.75" hidden="1" thickBot="1">
      <c r="B84" s="138"/>
      <c r="C84" s="109"/>
      <c r="D84" s="109"/>
      <c r="J84" s="120"/>
    </row>
    <row r="85" spans="2:10" hidden="1">
      <c r="B85" s="642" t="s">
        <v>263</v>
      </c>
      <c r="C85" s="643"/>
      <c r="D85" s="140"/>
      <c r="E85" s="126"/>
      <c r="F85" s="126"/>
      <c r="G85" s="126"/>
      <c r="H85" s="126"/>
      <c r="I85" s="126"/>
      <c r="J85" s="127"/>
    </row>
    <row r="86" spans="2:10" hidden="1">
      <c r="B86" s="119" t="s">
        <v>39</v>
      </c>
      <c r="C86" s="312" t="s">
        <v>252</v>
      </c>
      <c r="D86" s="1"/>
      <c r="J86" s="120"/>
    </row>
    <row r="87" spans="2:10" hidden="1">
      <c r="B87" s="119" t="s">
        <v>40</v>
      </c>
      <c r="C87" s="312" t="s">
        <v>124</v>
      </c>
      <c r="D87" s="1"/>
      <c r="J87" s="120"/>
    </row>
    <row r="88" spans="2:10" hidden="1">
      <c r="B88" s="119"/>
      <c r="C88" s="312"/>
      <c r="D88" s="1"/>
      <c r="F88" s="441" t="s">
        <v>276</v>
      </c>
      <c r="G88" s="441" t="s">
        <v>277</v>
      </c>
      <c r="H88" s="441" t="s">
        <v>268</v>
      </c>
      <c r="I88" s="442" t="s">
        <v>326</v>
      </c>
      <c r="J88" s="443" t="s">
        <v>258</v>
      </c>
    </row>
    <row r="89" spans="2:10" hidden="1">
      <c r="B89" s="651" t="s">
        <v>90</v>
      </c>
      <c r="C89" s="649"/>
      <c r="D89" s="647" t="s">
        <v>271</v>
      </c>
      <c r="E89" s="649" t="s">
        <v>41</v>
      </c>
      <c r="F89" s="647" t="s">
        <v>266</v>
      </c>
      <c r="G89" s="647" t="s">
        <v>267</v>
      </c>
      <c r="H89" s="657" t="s">
        <v>269</v>
      </c>
      <c r="I89" s="650" t="s">
        <v>85</v>
      </c>
      <c r="J89" s="653" t="s">
        <v>246</v>
      </c>
    </row>
    <row r="90" spans="2:10" hidden="1">
      <c r="B90" s="122" t="s">
        <v>1</v>
      </c>
      <c r="C90" s="111" t="s">
        <v>148</v>
      </c>
      <c r="D90" s="648"/>
      <c r="E90" s="649"/>
      <c r="F90" s="648"/>
      <c r="G90" s="648"/>
      <c r="H90" s="658"/>
      <c r="I90" s="650"/>
      <c r="J90" s="653"/>
    </row>
    <row r="91" spans="2:10" ht="15.75" hidden="1" thickBot="1">
      <c r="B91" s="101" t="s">
        <v>18</v>
      </c>
      <c r="C91" s="125" t="s">
        <v>88</v>
      </c>
      <c r="D91" s="142" t="s">
        <v>272</v>
      </c>
      <c r="E91" s="315">
        <v>1346.16</v>
      </c>
      <c r="F91" s="316">
        <f>236.7/12</f>
        <v>19.73</v>
      </c>
      <c r="G91" s="316">
        <f>236.7/12</f>
        <v>19.73</v>
      </c>
      <c r="H91" s="317">
        <v>17.079999999999998</v>
      </c>
      <c r="I91" s="317">
        <v>236.7</v>
      </c>
      <c r="J91" s="436">
        <v>2.1</v>
      </c>
    </row>
    <row r="92" spans="2:10" ht="15.75" hidden="1" thickBot="1">
      <c r="B92" s="8"/>
      <c r="C92" s="109"/>
      <c r="D92" s="109"/>
    </row>
    <row r="93" spans="2:10" ht="15.75" hidden="1" thickBot="1">
      <c r="B93" s="644" t="s">
        <v>577</v>
      </c>
      <c r="C93" s="645"/>
      <c r="D93" s="645"/>
      <c r="E93" s="645"/>
      <c r="F93" s="645"/>
      <c r="G93" s="645"/>
      <c r="H93" s="645"/>
      <c r="I93" s="645"/>
      <c r="J93" s="646"/>
    </row>
    <row r="94" spans="2:10" ht="15.75" hidden="1" thickBot="1">
      <c r="B94" s="119"/>
      <c r="J94" s="120"/>
    </row>
    <row r="95" spans="2:10" hidden="1">
      <c r="B95" s="661" t="s">
        <v>322</v>
      </c>
      <c r="C95" s="662"/>
      <c r="D95" s="140"/>
      <c r="E95" s="126"/>
      <c r="F95" s="126"/>
      <c r="G95" s="126"/>
      <c r="H95" s="126"/>
      <c r="I95" s="126"/>
      <c r="J95" s="127"/>
    </row>
    <row r="96" spans="2:10" hidden="1">
      <c r="B96" s="119" t="s">
        <v>39</v>
      </c>
      <c r="C96" s="434" t="s">
        <v>281</v>
      </c>
      <c r="D96" s="1"/>
      <c r="J96" s="120"/>
    </row>
    <row r="97" spans="2:10" hidden="1">
      <c r="B97" s="119" t="s">
        <v>40</v>
      </c>
      <c r="C97" s="312" t="s">
        <v>565</v>
      </c>
      <c r="D97" s="1"/>
      <c r="J97" s="120"/>
    </row>
    <row r="98" spans="2:10" hidden="1">
      <c r="B98" s="119"/>
      <c r="C98" s="312"/>
      <c r="D98" s="1"/>
      <c r="F98" s="641" t="s">
        <v>257</v>
      </c>
      <c r="G98" s="641"/>
      <c r="H98" s="439" t="s">
        <v>258</v>
      </c>
      <c r="I98" s="440" t="s">
        <v>262</v>
      </c>
      <c r="J98" s="121"/>
    </row>
    <row r="99" spans="2:10" ht="15" hidden="1" customHeight="1">
      <c r="B99" s="651" t="s">
        <v>443</v>
      </c>
      <c r="C99" s="649"/>
      <c r="D99" s="647" t="s">
        <v>271</v>
      </c>
      <c r="E99" s="649" t="s">
        <v>41</v>
      </c>
      <c r="F99" s="649" t="s">
        <v>42</v>
      </c>
      <c r="G99" s="649"/>
      <c r="H99" s="118" t="s">
        <v>260</v>
      </c>
      <c r="I99" s="650" t="s">
        <v>246</v>
      </c>
      <c r="J99" s="652"/>
    </row>
    <row r="100" spans="2:10" hidden="1">
      <c r="B100" s="122" t="s">
        <v>1</v>
      </c>
      <c r="C100" s="111" t="s">
        <v>148</v>
      </c>
      <c r="D100" s="648"/>
      <c r="E100" s="649"/>
      <c r="F100" s="111" t="s">
        <v>43</v>
      </c>
      <c r="G100" s="111" t="s">
        <v>243</v>
      </c>
      <c r="H100" s="118" t="s">
        <v>259</v>
      </c>
      <c r="I100" s="650"/>
      <c r="J100" s="652"/>
    </row>
    <row r="101" spans="2:10" hidden="1">
      <c r="B101" s="100" t="s">
        <v>595</v>
      </c>
      <c r="C101" s="112" t="s">
        <v>630</v>
      </c>
      <c r="D101" s="143" t="s">
        <v>272</v>
      </c>
      <c r="E101" s="320">
        <v>2151.5300000000002</v>
      </c>
      <c r="F101" s="321">
        <v>26.14</v>
      </c>
      <c r="G101" s="313">
        <v>0.2</v>
      </c>
      <c r="H101" s="472">
        <v>43.66</v>
      </c>
      <c r="I101" s="163">
        <v>2.1</v>
      </c>
      <c r="J101" s="164"/>
    </row>
    <row r="102" spans="2:10" hidden="1">
      <c r="B102" s="100" t="s">
        <v>603</v>
      </c>
      <c r="C102" s="112" t="s">
        <v>166</v>
      </c>
      <c r="D102" s="143" t="s">
        <v>272</v>
      </c>
      <c r="E102" s="320">
        <v>1440.4</v>
      </c>
      <c r="F102" s="321">
        <v>26.14</v>
      </c>
      <c r="G102" s="313">
        <v>0.2</v>
      </c>
      <c r="H102" s="472">
        <v>43.66</v>
      </c>
      <c r="I102" s="163">
        <v>2.1</v>
      </c>
      <c r="J102" s="164"/>
    </row>
    <row r="103" spans="2:10" hidden="1">
      <c r="B103" s="100" t="s">
        <v>22</v>
      </c>
      <c r="C103" s="112" t="s">
        <v>107</v>
      </c>
      <c r="D103" s="143" t="s">
        <v>274</v>
      </c>
      <c r="E103" s="320">
        <v>1864.62</v>
      </c>
      <c r="F103" s="321">
        <v>26.14</v>
      </c>
      <c r="G103" s="313">
        <v>0.2</v>
      </c>
      <c r="H103" s="472">
        <v>43.66</v>
      </c>
      <c r="I103" s="163">
        <v>2.1</v>
      </c>
      <c r="J103" s="164"/>
    </row>
    <row r="104" spans="2:10" hidden="1">
      <c r="B104" s="100" t="s">
        <v>23</v>
      </c>
      <c r="C104" s="112" t="s">
        <v>108</v>
      </c>
      <c r="D104" s="143" t="s">
        <v>274</v>
      </c>
      <c r="E104" s="320">
        <v>1864.62</v>
      </c>
      <c r="F104" s="321">
        <v>26.14</v>
      </c>
      <c r="G104" s="313">
        <v>0.2</v>
      </c>
      <c r="H104" s="472">
        <v>43.66</v>
      </c>
      <c r="I104" s="163">
        <v>2.1</v>
      </c>
      <c r="J104" s="164"/>
    </row>
    <row r="105" spans="2:10" hidden="1">
      <c r="B105" s="100" t="s">
        <v>317</v>
      </c>
      <c r="C105" s="112" t="s">
        <v>566</v>
      </c>
      <c r="D105" s="141" t="s">
        <v>272</v>
      </c>
      <c r="E105" s="311">
        <v>1949.29</v>
      </c>
      <c r="F105" s="314">
        <v>26.14</v>
      </c>
      <c r="G105" s="313">
        <v>0.2</v>
      </c>
      <c r="H105" s="472">
        <v>43.66</v>
      </c>
      <c r="I105" s="163">
        <v>2.1</v>
      </c>
      <c r="J105" s="164"/>
    </row>
    <row r="106" spans="2:10" hidden="1">
      <c r="B106" s="138"/>
      <c r="C106" s="109"/>
      <c r="D106" s="109"/>
      <c r="E106" s="166"/>
      <c r="F106" s="166"/>
      <c r="G106" s="166"/>
      <c r="H106" s="166"/>
      <c r="I106" s="166"/>
      <c r="J106" s="319"/>
    </row>
    <row r="107" spans="2:10" ht="15" hidden="1" customHeight="1">
      <c r="B107" s="124" t="s">
        <v>44</v>
      </c>
      <c r="C107" s="6"/>
      <c r="D107" s="6"/>
      <c r="E107" s="115"/>
      <c r="F107" s="116"/>
      <c r="G107" s="117"/>
      <c r="J107" s="120"/>
    </row>
    <row r="108" spans="2:10" ht="15" hidden="1" customHeight="1">
      <c r="B108" s="654" t="s">
        <v>47</v>
      </c>
      <c r="C108" s="655"/>
      <c r="D108" s="655"/>
      <c r="E108" s="655"/>
      <c r="F108" s="655"/>
      <c r="G108" s="655"/>
      <c r="H108" s="655"/>
      <c r="I108" s="655"/>
      <c r="J108" s="656"/>
    </row>
    <row r="109" spans="2:10" ht="15" hidden="1" customHeight="1">
      <c r="B109" s="654" t="s">
        <v>256</v>
      </c>
      <c r="C109" s="655"/>
      <c r="D109" s="655"/>
      <c r="E109" s="655"/>
      <c r="F109" s="655"/>
      <c r="G109" s="655"/>
      <c r="H109" s="655"/>
      <c r="I109" s="655"/>
      <c r="J109" s="656"/>
    </row>
    <row r="110" spans="2:10" ht="15.75" hidden="1" thickBot="1">
      <c r="B110" s="139"/>
      <c r="C110" s="129"/>
      <c r="D110" s="129"/>
      <c r="E110" s="133"/>
      <c r="F110" s="133"/>
      <c r="G110" s="133"/>
      <c r="H110" s="133"/>
      <c r="I110" s="133"/>
      <c r="J110" s="134"/>
    </row>
    <row r="111" spans="2:10" ht="15.75" hidden="1" thickBot="1">
      <c r="B111" s="138"/>
      <c r="C111" s="109"/>
      <c r="D111" s="109"/>
      <c r="J111" s="120"/>
    </row>
    <row r="112" spans="2:10" hidden="1">
      <c r="B112" s="661" t="s">
        <v>323</v>
      </c>
      <c r="C112" s="662"/>
      <c r="D112" s="140"/>
      <c r="E112" s="126"/>
      <c r="F112" s="126"/>
      <c r="G112" s="126"/>
      <c r="H112" s="126"/>
      <c r="I112" s="126"/>
      <c r="J112" s="127"/>
    </row>
    <row r="113" spans="2:10" hidden="1">
      <c r="B113" s="119" t="s">
        <v>39</v>
      </c>
      <c r="C113" s="434" t="s">
        <v>282</v>
      </c>
      <c r="D113" s="1"/>
      <c r="J113" s="120"/>
    </row>
    <row r="114" spans="2:10" hidden="1">
      <c r="B114" s="119" t="s">
        <v>40</v>
      </c>
      <c r="C114" s="312" t="s">
        <v>124</v>
      </c>
      <c r="D114" s="1"/>
      <c r="F114" s="441" t="s">
        <v>265</v>
      </c>
      <c r="G114" s="441" t="s">
        <v>327</v>
      </c>
      <c r="H114" s="441" t="s">
        <v>257</v>
      </c>
      <c r="I114" s="442" t="s">
        <v>268</v>
      </c>
      <c r="J114" s="443" t="s">
        <v>258</v>
      </c>
    </row>
    <row r="115" spans="2:10" hidden="1">
      <c r="B115" s="651" t="s">
        <v>90</v>
      </c>
      <c r="C115" s="649"/>
      <c r="D115" s="647" t="s">
        <v>271</v>
      </c>
      <c r="E115" s="649" t="s">
        <v>41</v>
      </c>
      <c r="F115" s="647" t="s">
        <v>266</v>
      </c>
      <c r="G115" s="647" t="s">
        <v>267</v>
      </c>
      <c r="H115" s="657" t="s">
        <v>269</v>
      </c>
      <c r="I115" s="650" t="s">
        <v>85</v>
      </c>
      <c r="J115" s="653" t="s">
        <v>246</v>
      </c>
    </row>
    <row r="116" spans="2:10" ht="15.75" hidden="1" thickBot="1">
      <c r="B116" s="230" t="s">
        <v>1</v>
      </c>
      <c r="C116" s="231" t="s">
        <v>148</v>
      </c>
      <c r="D116" s="667"/>
      <c r="E116" s="665"/>
      <c r="F116" s="667"/>
      <c r="G116" s="667"/>
      <c r="H116" s="669"/>
      <c r="I116" s="668"/>
      <c r="J116" s="666"/>
    </row>
    <row r="117" spans="2:10" ht="15.75" hidden="1" thickBot="1">
      <c r="B117" s="227" t="s">
        <v>21</v>
      </c>
      <c r="C117" s="228" t="s">
        <v>88</v>
      </c>
      <c r="D117" s="229" t="s">
        <v>272</v>
      </c>
      <c r="E117" s="322">
        <v>1351.6</v>
      </c>
      <c r="F117" s="323">
        <f>236.7/12</f>
        <v>19.73</v>
      </c>
      <c r="G117" s="323">
        <f>236.7/12</f>
        <v>19.73</v>
      </c>
      <c r="H117" s="324">
        <v>17.079999999999998</v>
      </c>
      <c r="I117" s="317">
        <v>236.7</v>
      </c>
      <c r="J117" s="436">
        <v>2.1</v>
      </c>
    </row>
    <row r="118" spans="2:10" ht="15.75" hidden="1" thickBot="1"/>
    <row r="119" spans="2:10" ht="15.75" hidden="1" thickBot="1">
      <c r="B119" s="644" t="s">
        <v>578</v>
      </c>
      <c r="C119" s="645"/>
      <c r="D119" s="645"/>
      <c r="E119" s="645"/>
      <c r="F119" s="645"/>
      <c r="G119" s="645"/>
      <c r="H119" s="645"/>
      <c r="I119" s="645"/>
      <c r="J119" s="646"/>
    </row>
    <row r="120" spans="2:10" ht="15.75" hidden="1" thickBot="1">
      <c r="B120" s="119"/>
      <c r="J120" s="120"/>
    </row>
    <row r="121" spans="2:10" hidden="1">
      <c r="B121" s="642" t="s">
        <v>261</v>
      </c>
      <c r="C121" s="643"/>
      <c r="D121" s="140"/>
      <c r="E121" s="126"/>
      <c r="F121" s="126"/>
      <c r="G121" s="126"/>
      <c r="H121" s="126"/>
      <c r="I121" s="126"/>
      <c r="J121" s="127"/>
    </row>
    <row r="122" spans="2:10" hidden="1">
      <c r="B122" s="119" t="s">
        <v>39</v>
      </c>
      <c r="C122" s="434" t="s">
        <v>120</v>
      </c>
      <c r="D122" s="1"/>
      <c r="J122" s="120"/>
    </row>
    <row r="123" spans="2:10" hidden="1">
      <c r="B123" s="119" t="s">
        <v>40</v>
      </c>
      <c r="C123" s="312" t="s">
        <v>124</v>
      </c>
      <c r="D123" s="1"/>
      <c r="J123" s="120"/>
    </row>
    <row r="124" spans="2:10" hidden="1">
      <c r="B124" s="119"/>
      <c r="C124" s="312"/>
      <c r="D124" s="1"/>
      <c r="F124" s="444" t="s">
        <v>257</v>
      </c>
      <c r="G124" s="444" t="s">
        <v>257</v>
      </c>
      <c r="H124" s="439" t="s">
        <v>275</v>
      </c>
      <c r="I124" s="439" t="s">
        <v>258</v>
      </c>
      <c r="J124" s="121"/>
    </row>
    <row r="125" spans="2:10" ht="15" hidden="1" customHeight="1">
      <c r="B125" s="651" t="s">
        <v>444</v>
      </c>
      <c r="C125" s="649"/>
      <c r="D125" s="647" t="s">
        <v>271</v>
      </c>
      <c r="E125" s="649" t="s">
        <v>41</v>
      </c>
      <c r="F125" s="649" t="s">
        <v>42</v>
      </c>
      <c r="G125" s="649"/>
      <c r="H125" s="118" t="s">
        <v>260</v>
      </c>
      <c r="I125" s="650" t="s">
        <v>246</v>
      </c>
      <c r="J125" s="652"/>
    </row>
    <row r="126" spans="2:10" hidden="1">
      <c r="B126" s="122" t="s">
        <v>1</v>
      </c>
      <c r="C126" s="111" t="s">
        <v>148</v>
      </c>
      <c r="D126" s="648"/>
      <c r="E126" s="649"/>
      <c r="F126" s="111" t="s">
        <v>43</v>
      </c>
      <c r="G126" s="111" t="s">
        <v>243</v>
      </c>
      <c r="H126" s="118" t="s">
        <v>259</v>
      </c>
      <c r="I126" s="650"/>
      <c r="J126" s="652"/>
    </row>
    <row r="127" spans="2:10" hidden="1">
      <c r="B127" s="100" t="s">
        <v>595</v>
      </c>
      <c r="C127" s="136" t="s">
        <v>87</v>
      </c>
      <c r="D127" s="143" t="s">
        <v>272</v>
      </c>
      <c r="E127" s="325">
        <v>1625.4</v>
      </c>
      <c r="F127" s="326">
        <v>26</v>
      </c>
      <c r="G127" s="329">
        <v>0.2</v>
      </c>
      <c r="H127" s="471">
        <v>50.36</v>
      </c>
      <c r="I127" s="253">
        <v>2.1</v>
      </c>
      <c r="J127" s="123"/>
    </row>
    <row r="128" spans="2:10" hidden="1">
      <c r="B128" s="100" t="s">
        <v>603</v>
      </c>
      <c r="C128" s="136" t="s">
        <v>106</v>
      </c>
      <c r="D128" s="143" t="s">
        <v>272</v>
      </c>
      <c r="E128" s="325">
        <v>1380.32</v>
      </c>
      <c r="F128" s="326">
        <v>26</v>
      </c>
      <c r="G128" s="329">
        <v>0.2</v>
      </c>
      <c r="H128" s="471">
        <v>50.36</v>
      </c>
      <c r="I128" s="253">
        <v>2.1</v>
      </c>
      <c r="J128" s="123"/>
    </row>
    <row r="129" spans="2:17" hidden="1">
      <c r="B129" s="100" t="s">
        <v>24</v>
      </c>
      <c r="C129" s="136" t="s">
        <v>105</v>
      </c>
      <c r="D129" s="143" t="s">
        <v>272</v>
      </c>
      <c r="E129" s="325">
        <v>1380.32</v>
      </c>
      <c r="F129" s="326">
        <v>26</v>
      </c>
      <c r="G129" s="329">
        <v>0.2</v>
      </c>
      <c r="H129" s="471">
        <v>50.36</v>
      </c>
      <c r="I129" s="253">
        <v>2.1</v>
      </c>
      <c r="J129" s="123"/>
    </row>
    <row r="130" spans="2:17" hidden="1">
      <c r="B130" s="100" t="s">
        <v>26</v>
      </c>
      <c r="C130" s="136" t="s">
        <v>107</v>
      </c>
      <c r="D130" s="143" t="s">
        <v>272</v>
      </c>
      <c r="E130" s="325">
        <v>1812.51</v>
      </c>
      <c r="F130" s="326">
        <v>26</v>
      </c>
      <c r="G130" s="329">
        <v>0.2</v>
      </c>
      <c r="H130" s="471">
        <v>50.36</v>
      </c>
      <c r="I130" s="253">
        <v>2.1</v>
      </c>
      <c r="J130" s="123"/>
    </row>
    <row r="131" spans="2:17" hidden="1">
      <c r="B131" s="100" t="s">
        <v>27</v>
      </c>
      <c r="C131" s="136" t="s">
        <v>107</v>
      </c>
      <c r="D131" s="143" t="s">
        <v>274</v>
      </c>
      <c r="E131" s="325">
        <v>1812.51</v>
      </c>
      <c r="F131" s="326">
        <v>26</v>
      </c>
      <c r="G131" s="329">
        <v>0.2</v>
      </c>
      <c r="H131" s="471">
        <v>50.36</v>
      </c>
      <c r="I131" s="253">
        <v>2.1</v>
      </c>
      <c r="J131" s="123"/>
    </row>
    <row r="132" spans="2:17" hidden="1">
      <c r="B132" s="100" t="s">
        <v>28</v>
      </c>
      <c r="C132" s="136" t="s">
        <v>108</v>
      </c>
      <c r="D132" s="143" t="s">
        <v>274</v>
      </c>
      <c r="E132" s="325">
        <v>1812.51</v>
      </c>
      <c r="F132" s="326">
        <v>26</v>
      </c>
      <c r="G132" s="329">
        <v>0.2</v>
      </c>
      <c r="H132" s="471">
        <v>50.36</v>
      </c>
      <c r="I132" s="253">
        <v>2.1</v>
      </c>
      <c r="J132" s="123"/>
    </row>
    <row r="133" spans="2:17" hidden="1">
      <c r="B133" s="100" t="s">
        <v>318</v>
      </c>
      <c r="C133" s="112" t="s">
        <v>566</v>
      </c>
      <c r="D133" s="141" t="s">
        <v>272</v>
      </c>
      <c r="E133" s="311">
        <v>1812.51</v>
      </c>
      <c r="F133" s="326">
        <v>26</v>
      </c>
      <c r="G133" s="329">
        <v>0.2</v>
      </c>
      <c r="H133" s="471">
        <v>50.36</v>
      </c>
      <c r="I133" s="253">
        <v>2.1</v>
      </c>
      <c r="J133" s="164"/>
    </row>
    <row r="134" spans="2:17" hidden="1">
      <c r="B134" s="138"/>
      <c r="C134" s="109"/>
      <c r="D134" s="109"/>
      <c r="J134" s="120"/>
      <c r="Q134" t="s">
        <v>567</v>
      </c>
    </row>
    <row r="135" spans="2:17" ht="15" hidden="1" customHeight="1">
      <c r="B135" s="124" t="s">
        <v>44</v>
      </c>
      <c r="C135" s="6"/>
      <c r="D135" s="6"/>
      <c r="E135" s="115"/>
      <c r="F135" s="116"/>
      <c r="G135" s="117"/>
      <c r="J135" s="120"/>
    </row>
    <row r="136" spans="2:17" ht="15" hidden="1" customHeight="1">
      <c r="B136" s="654" t="s">
        <v>47</v>
      </c>
      <c r="C136" s="655"/>
      <c r="D136" s="655"/>
      <c r="E136" s="655"/>
      <c r="F136" s="655"/>
      <c r="G136" s="655"/>
      <c r="H136" s="655"/>
      <c r="I136" s="655"/>
      <c r="J136" s="656"/>
    </row>
    <row r="137" spans="2:17" ht="15" hidden="1" customHeight="1">
      <c r="B137" s="654" t="s">
        <v>256</v>
      </c>
      <c r="C137" s="655"/>
      <c r="D137" s="655"/>
      <c r="E137" s="655"/>
      <c r="F137" s="655"/>
      <c r="G137" s="655"/>
      <c r="H137" s="655"/>
      <c r="I137" s="655"/>
      <c r="J137" s="656"/>
    </row>
    <row r="138" spans="2:17" ht="15.75" hidden="1" thickBot="1">
      <c r="B138" s="139"/>
      <c r="C138" s="129"/>
      <c r="D138" s="129"/>
      <c r="E138" s="133"/>
      <c r="F138" s="133"/>
      <c r="G138" s="133"/>
      <c r="H138" s="133"/>
      <c r="I138" s="133"/>
      <c r="J138" s="134"/>
    </row>
    <row r="139" spans="2:17" ht="15.75" hidden="1" thickBot="1">
      <c r="B139" s="138"/>
      <c r="C139" s="109"/>
      <c r="D139" s="109"/>
      <c r="J139" s="120"/>
    </row>
    <row r="140" spans="2:17" hidden="1">
      <c r="B140" s="642" t="s">
        <v>263</v>
      </c>
      <c r="C140" s="643"/>
      <c r="D140" s="140"/>
      <c r="E140" s="126"/>
      <c r="F140" s="126"/>
      <c r="G140" s="126"/>
      <c r="H140" s="126"/>
      <c r="I140" s="126"/>
      <c r="J140" s="127"/>
    </row>
    <row r="141" spans="2:17" hidden="1">
      <c r="B141" s="119" t="s">
        <v>39</v>
      </c>
      <c r="C141" s="434" t="s">
        <v>562</v>
      </c>
      <c r="D141" s="1"/>
      <c r="E141" s="327" t="s">
        <v>264</v>
      </c>
      <c r="F141" s="327"/>
      <c r="J141" s="120"/>
    </row>
    <row r="142" spans="2:17" hidden="1">
      <c r="B142" s="119" t="s">
        <v>40</v>
      </c>
      <c r="C142" s="312" t="s">
        <v>565</v>
      </c>
      <c r="D142" s="1"/>
      <c r="J142" s="120"/>
    </row>
    <row r="143" spans="2:17" hidden="1">
      <c r="B143" s="119"/>
      <c r="C143" s="312"/>
      <c r="D143" s="1"/>
      <c r="F143" s="441" t="s">
        <v>265</v>
      </c>
      <c r="G143" s="441" t="s">
        <v>265</v>
      </c>
      <c r="H143" s="441" t="s">
        <v>268</v>
      </c>
      <c r="I143" s="442" t="s">
        <v>257</v>
      </c>
      <c r="J143" s="443" t="s">
        <v>258</v>
      </c>
    </row>
    <row r="144" spans="2:17" hidden="1">
      <c r="B144" s="651" t="s">
        <v>90</v>
      </c>
      <c r="C144" s="649"/>
      <c r="D144" s="647" t="s">
        <v>271</v>
      </c>
      <c r="E144" s="649" t="s">
        <v>41</v>
      </c>
      <c r="F144" s="647" t="s">
        <v>266</v>
      </c>
      <c r="G144" s="647" t="s">
        <v>267</v>
      </c>
      <c r="H144" s="657" t="s">
        <v>269</v>
      </c>
      <c r="I144" s="650" t="s">
        <v>85</v>
      </c>
      <c r="J144" s="653" t="s">
        <v>246</v>
      </c>
    </row>
    <row r="145" spans="2:10" hidden="1">
      <c r="B145" s="122" t="s">
        <v>1</v>
      </c>
      <c r="C145" s="111" t="s">
        <v>148</v>
      </c>
      <c r="D145" s="648"/>
      <c r="E145" s="649"/>
      <c r="F145" s="648"/>
      <c r="G145" s="648"/>
      <c r="H145" s="658"/>
      <c r="I145" s="650"/>
      <c r="J145" s="653"/>
    </row>
    <row r="146" spans="2:10" ht="15.75" hidden="1" thickBot="1">
      <c r="B146" s="101" t="s">
        <v>25</v>
      </c>
      <c r="C146" s="125" t="s">
        <v>88</v>
      </c>
      <c r="D146" s="142" t="s">
        <v>272</v>
      </c>
      <c r="E146" s="315">
        <v>1351.6</v>
      </c>
      <c r="F146" s="316">
        <f>236.7/12</f>
        <v>19.73</v>
      </c>
      <c r="G146" s="316">
        <f>236.7/12</f>
        <v>19.73</v>
      </c>
      <c r="H146" s="317">
        <f>17.08*22*80%</f>
        <v>300.61</v>
      </c>
      <c r="I146" s="315">
        <v>236.7</v>
      </c>
      <c r="J146" s="438">
        <v>2.1</v>
      </c>
    </row>
    <row r="147" spans="2:10" hidden="1"/>
    <row r="148" spans="2:10" hidden="1">
      <c r="B148" s="8"/>
      <c r="C148" s="109"/>
      <c r="D148" s="109"/>
    </row>
    <row r="149" spans="2:10" ht="15.75" hidden="1" thickBot="1">
      <c r="B149" s="8"/>
      <c r="C149" s="109"/>
      <c r="D149" s="109"/>
    </row>
    <row r="150" spans="2:10" ht="12" hidden="1" customHeight="1" thickBot="1">
      <c r="B150" s="644" t="s">
        <v>576</v>
      </c>
      <c r="C150" s="645"/>
      <c r="D150" s="645"/>
      <c r="E150" s="645"/>
      <c r="F150" s="645"/>
      <c r="G150" s="645"/>
      <c r="H150" s="645"/>
      <c r="I150" s="645"/>
      <c r="J150" s="646"/>
    </row>
    <row r="151" spans="2:10" ht="15.75" hidden="1" thickBot="1">
      <c r="B151" s="119"/>
      <c r="J151" s="120"/>
    </row>
    <row r="152" spans="2:10" hidden="1">
      <c r="B152" s="663" t="s">
        <v>49</v>
      </c>
      <c r="C152" s="664"/>
      <c r="D152" s="140"/>
      <c r="E152" s="126"/>
      <c r="F152" s="126"/>
      <c r="G152" s="126"/>
      <c r="H152" s="126"/>
      <c r="I152" s="126"/>
      <c r="J152" s="127"/>
    </row>
    <row r="153" spans="2:10" hidden="1">
      <c r="B153" s="318" t="s">
        <v>39</v>
      </c>
      <c r="C153" s="434" t="s">
        <v>48</v>
      </c>
      <c r="D153" s="1"/>
      <c r="J153" s="120"/>
    </row>
    <row r="154" spans="2:10" hidden="1">
      <c r="B154" s="318" t="s">
        <v>40</v>
      </c>
      <c r="C154" s="312" t="s">
        <v>124</v>
      </c>
      <c r="D154" s="1"/>
      <c r="J154" s="120"/>
    </row>
    <row r="155" spans="2:10" hidden="1">
      <c r="B155" s="318"/>
      <c r="C155" s="312"/>
      <c r="D155" s="1"/>
      <c r="F155" s="444" t="s">
        <v>257</v>
      </c>
      <c r="G155" s="439" t="s">
        <v>258</v>
      </c>
      <c r="H155" s="439" t="s">
        <v>262</v>
      </c>
      <c r="I155" s="440"/>
      <c r="J155" s="121"/>
    </row>
    <row r="156" spans="2:10" ht="15" hidden="1" customHeight="1">
      <c r="B156" s="651" t="s">
        <v>445</v>
      </c>
      <c r="C156" s="649"/>
      <c r="D156" s="647" t="s">
        <v>271</v>
      </c>
      <c r="E156" s="649" t="s">
        <v>41</v>
      </c>
      <c r="F156" s="649" t="s">
        <v>42</v>
      </c>
      <c r="G156" s="649"/>
      <c r="H156" s="118" t="s">
        <v>260</v>
      </c>
      <c r="I156" s="650" t="s">
        <v>246</v>
      </c>
      <c r="J156" s="653" t="s">
        <v>417</v>
      </c>
    </row>
    <row r="157" spans="2:10" hidden="1">
      <c r="B157" s="122" t="s">
        <v>1</v>
      </c>
      <c r="C157" s="111" t="s">
        <v>148</v>
      </c>
      <c r="D157" s="648"/>
      <c r="E157" s="649"/>
      <c r="F157" s="111" t="s">
        <v>43</v>
      </c>
      <c r="G157" s="111" t="s">
        <v>243</v>
      </c>
      <c r="H157" s="118" t="s">
        <v>259</v>
      </c>
      <c r="I157" s="650"/>
      <c r="J157" s="653"/>
    </row>
    <row r="158" spans="2:10" hidden="1">
      <c r="B158" s="100" t="s">
        <v>29</v>
      </c>
      <c r="C158" s="136" t="s">
        <v>87</v>
      </c>
      <c r="D158" s="143" t="s">
        <v>272</v>
      </c>
      <c r="E158" s="311">
        <v>2151.5300000000002</v>
      </c>
      <c r="F158" s="470">
        <v>347.81</v>
      </c>
      <c r="G158" s="331"/>
      <c r="H158" s="330">
        <v>36.17</v>
      </c>
      <c r="I158" s="163">
        <v>2.1</v>
      </c>
      <c r="J158" s="164"/>
    </row>
    <row r="159" spans="2:10" hidden="1">
      <c r="B159" s="100" t="s">
        <v>30</v>
      </c>
      <c r="C159" s="136" t="s">
        <v>321</v>
      </c>
      <c r="D159" s="143" t="s">
        <v>272</v>
      </c>
      <c r="E159" s="311">
        <v>2237.41</v>
      </c>
      <c r="F159" s="470">
        <v>347.81</v>
      </c>
      <c r="G159" s="331"/>
      <c r="H159" s="330">
        <v>36.17</v>
      </c>
      <c r="I159" s="163">
        <v>2.1</v>
      </c>
      <c r="J159" s="164"/>
    </row>
    <row r="160" spans="2:10" hidden="1">
      <c r="B160" s="100" t="s">
        <v>31</v>
      </c>
      <c r="C160" s="136" t="s">
        <v>166</v>
      </c>
      <c r="D160" s="143" t="s">
        <v>272</v>
      </c>
      <c r="E160" s="311">
        <v>1440.4</v>
      </c>
      <c r="F160" s="470">
        <v>347.81</v>
      </c>
      <c r="G160" s="331"/>
      <c r="H160" s="330">
        <v>36.17</v>
      </c>
      <c r="I160" s="163">
        <v>2.1</v>
      </c>
      <c r="J160" s="164"/>
    </row>
    <row r="161" spans="2:10" hidden="1">
      <c r="B161" s="100" t="s">
        <v>33</v>
      </c>
      <c r="C161" s="136" t="s">
        <v>107</v>
      </c>
      <c r="D161" s="143" t="s">
        <v>274</v>
      </c>
      <c r="E161" s="311">
        <v>1864.62</v>
      </c>
      <c r="F161" s="470">
        <v>347.81</v>
      </c>
      <c r="G161" s="331"/>
      <c r="H161" s="330">
        <v>36.17</v>
      </c>
      <c r="I161" s="163">
        <v>2.1</v>
      </c>
      <c r="J161" s="164"/>
    </row>
    <row r="162" spans="2:10" hidden="1">
      <c r="B162" s="100" t="s">
        <v>34</v>
      </c>
      <c r="C162" s="136" t="s">
        <v>108</v>
      </c>
      <c r="D162" s="143" t="s">
        <v>274</v>
      </c>
      <c r="E162" s="311">
        <v>1864.62</v>
      </c>
      <c r="F162" s="470">
        <v>347.81</v>
      </c>
      <c r="G162" s="331"/>
      <c r="H162" s="330">
        <v>36.17</v>
      </c>
      <c r="I162" s="163">
        <v>2.1</v>
      </c>
      <c r="J162" s="164"/>
    </row>
    <row r="163" spans="2:10" hidden="1">
      <c r="B163" s="100" t="s">
        <v>35</v>
      </c>
      <c r="C163" s="136" t="s">
        <v>104</v>
      </c>
      <c r="D163" s="143" t="s">
        <v>272</v>
      </c>
      <c r="E163" s="311">
        <v>1864.62</v>
      </c>
      <c r="F163" s="470">
        <v>347.81</v>
      </c>
      <c r="G163" s="331"/>
      <c r="H163" s="330">
        <v>36.17</v>
      </c>
      <c r="I163" s="163">
        <v>2.1</v>
      </c>
      <c r="J163" s="164"/>
    </row>
    <row r="164" spans="2:10" hidden="1">
      <c r="B164" s="100" t="s">
        <v>319</v>
      </c>
      <c r="C164" s="112" t="s">
        <v>566</v>
      </c>
      <c r="D164" s="141" t="s">
        <v>272</v>
      </c>
      <c r="E164" s="311">
        <v>2119.4899999999998</v>
      </c>
      <c r="F164" s="470">
        <v>347.81</v>
      </c>
      <c r="G164" s="331"/>
      <c r="H164" s="330">
        <v>36.17</v>
      </c>
      <c r="I164" s="163">
        <v>2.1</v>
      </c>
      <c r="J164" s="164"/>
    </row>
    <row r="165" spans="2:10" hidden="1">
      <c r="B165" s="138"/>
      <c r="C165" s="109"/>
      <c r="D165" s="109"/>
      <c r="J165" s="120"/>
    </row>
    <row r="166" spans="2:10" ht="15" hidden="1" customHeight="1">
      <c r="B166" s="124" t="s">
        <v>44</v>
      </c>
      <c r="C166" s="6"/>
      <c r="D166" s="6"/>
      <c r="E166" s="115"/>
      <c r="F166" s="116"/>
      <c r="G166" s="117"/>
      <c r="J166" s="120"/>
    </row>
    <row r="167" spans="2:10" ht="15" hidden="1" customHeight="1">
      <c r="B167" s="654" t="s">
        <v>47</v>
      </c>
      <c r="C167" s="655"/>
      <c r="D167" s="655"/>
      <c r="E167" s="655"/>
      <c r="F167" s="655"/>
      <c r="G167" s="655"/>
      <c r="H167" s="655"/>
      <c r="I167" s="655"/>
      <c r="J167" s="656"/>
    </row>
    <row r="168" spans="2:10" ht="15" hidden="1" customHeight="1">
      <c r="B168" s="654" t="s">
        <v>256</v>
      </c>
      <c r="C168" s="655"/>
      <c r="D168" s="655"/>
      <c r="E168" s="655"/>
      <c r="F168" s="655"/>
      <c r="G168" s="655"/>
      <c r="H168" s="655"/>
      <c r="I168" s="655"/>
      <c r="J168" s="656"/>
    </row>
    <row r="169" spans="2:10" ht="15.75" hidden="1" thickBot="1">
      <c r="B169" s="139"/>
      <c r="C169" s="129"/>
      <c r="D169" s="129"/>
      <c r="E169" s="133"/>
      <c r="F169" s="133"/>
      <c r="G169" s="133"/>
      <c r="H169" s="133"/>
      <c r="I169" s="133"/>
      <c r="J169" s="134"/>
    </row>
    <row r="170" spans="2:10" ht="15.75" hidden="1" thickBot="1">
      <c r="B170" s="138"/>
      <c r="C170" s="109"/>
      <c r="D170" s="109"/>
      <c r="J170" s="120"/>
    </row>
    <row r="171" spans="2:10" hidden="1">
      <c r="B171" s="642" t="s">
        <v>263</v>
      </c>
      <c r="C171" s="643"/>
      <c r="D171" s="140"/>
      <c r="E171" s="126"/>
      <c r="F171" s="126"/>
      <c r="G171" s="126"/>
      <c r="H171" s="126"/>
      <c r="I171" s="126"/>
      <c r="J171" s="127"/>
    </row>
    <row r="172" spans="2:10" hidden="1">
      <c r="B172" s="119" t="s">
        <v>39</v>
      </c>
      <c r="C172" s="312" t="s">
        <v>562</v>
      </c>
      <c r="D172" s="1"/>
      <c r="J172" s="120"/>
    </row>
    <row r="173" spans="2:10" hidden="1">
      <c r="B173" s="119" t="s">
        <v>40</v>
      </c>
      <c r="C173" s="312" t="s">
        <v>124</v>
      </c>
      <c r="D173" s="1"/>
      <c r="J173" s="120"/>
    </row>
    <row r="174" spans="2:10" hidden="1">
      <c r="B174" s="119"/>
      <c r="C174" s="312"/>
      <c r="D174" s="1"/>
      <c r="F174" s="441" t="s">
        <v>265</v>
      </c>
      <c r="G174" s="441" t="s">
        <v>265</v>
      </c>
      <c r="H174" s="441" t="s">
        <v>268</v>
      </c>
      <c r="I174" s="442" t="s">
        <v>257</v>
      </c>
      <c r="J174" s="443" t="s">
        <v>258</v>
      </c>
    </row>
    <row r="175" spans="2:10" hidden="1">
      <c r="B175" s="651" t="s">
        <v>445</v>
      </c>
      <c r="C175" s="649"/>
      <c r="D175" s="647" t="s">
        <v>271</v>
      </c>
      <c r="E175" s="649" t="s">
        <v>41</v>
      </c>
      <c r="F175" s="647" t="s">
        <v>266</v>
      </c>
      <c r="G175" s="647" t="s">
        <v>267</v>
      </c>
      <c r="H175" s="657" t="s">
        <v>269</v>
      </c>
      <c r="I175" s="650" t="s">
        <v>85</v>
      </c>
      <c r="J175" s="653" t="s">
        <v>246</v>
      </c>
    </row>
    <row r="176" spans="2:10" hidden="1">
      <c r="B176" s="122" t="s">
        <v>1</v>
      </c>
      <c r="C176" s="111" t="s">
        <v>148</v>
      </c>
      <c r="D176" s="648"/>
      <c r="E176" s="649"/>
      <c r="F176" s="648"/>
      <c r="G176" s="648"/>
      <c r="H176" s="658"/>
      <c r="I176" s="650"/>
      <c r="J176" s="653"/>
    </row>
    <row r="177" spans="2:10" ht="15.75" hidden="1" thickBot="1">
      <c r="B177" s="101" t="s">
        <v>32</v>
      </c>
      <c r="C177" s="137" t="s">
        <v>88</v>
      </c>
      <c r="D177" s="144" t="s">
        <v>272</v>
      </c>
      <c r="E177" s="315">
        <v>1351.6</v>
      </c>
      <c r="F177" s="316">
        <f>236.7/12</f>
        <v>19.73</v>
      </c>
      <c r="G177" s="316">
        <f>236.7/12</f>
        <v>19.73</v>
      </c>
      <c r="H177" s="317">
        <v>17.079999999999998</v>
      </c>
      <c r="I177" s="315">
        <v>236.7</v>
      </c>
      <c r="J177" s="435">
        <v>2.1</v>
      </c>
    </row>
    <row r="178" spans="2:10" hidden="1"/>
    <row r="179" spans="2:10" hidden="1"/>
  </sheetData>
  <mergeCells count="113">
    <mergeCell ref="F115:F116"/>
    <mergeCell ref="I115:I116"/>
    <mergeCell ref="D144:D145"/>
    <mergeCell ref="B108:J108"/>
    <mergeCell ref="J125:J126"/>
    <mergeCell ref="D115:D116"/>
    <mergeCell ref="H115:H116"/>
    <mergeCell ref="B112:C112"/>
    <mergeCell ref="B121:C121"/>
    <mergeCell ref="G115:G116"/>
    <mergeCell ref="B109:J109"/>
    <mergeCell ref="B150:J150"/>
    <mergeCell ref="J175:J176"/>
    <mergeCell ref="D175:D176"/>
    <mergeCell ref="B167:J167"/>
    <mergeCell ref="J156:J157"/>
    <mergeCell ref="B115:C115"/>
    <mergeCell ref="B136:J136"/>
    <mergeCell ref="I144:I145"/>
    <mergeCell ref="D125:D126"/>
    <mergeCell ref="J144:J145"/>
    <mergeCell ref="B137:J137"/>
    <mergeCell ref="E115:E116"/>
    <mergeCell ref="B125:C125"/>
    <mergeCell ref="J115:J116"/>
    <mergeCell ref="F125:G125"/>
    <mergeCell ref="B144:C144"/>
    <mergeCell ref="E125:E126"/>
    <mergeCell ref="B119:J119"/>
    <mergeCell ref="H144:H145"/>
    <mergeCell ref="F144:F145"/>
    <mergeCell ref="G144:G145"/>
    <mergeCell ref="E144:E145"/>
    <mergeCell ref="I125:I126"/>
    <mergeCell ref="B140:C140"/>
    <mergeCell ref="I156:I157"/>
    <mergeCell ref="F156:G156"/>
    <mergeCell ref="I175:I176"/>
    <mergeCell ref="F175:F176"/>
    <mergeCell ref="D156:D157"/>
    <mergeCell ref="B152:C152"/>
    <mergeCell ref="B175:C175"/>
    <mergeCell ref="B156:C156"/>
    <mergeCell ref="B171:C171"/>
    <mergeCell ref="G175:G176"/>
    <mergeCell ref="H175:H176"/>
    <mergeCell ref="B168:J168"/>
    <mergeCell ref="E156:E157"/>
    <mergeCell ref="E175:E176"/>
    <mergeCell ref="I99:I100"/>
    <mergeCell ref="F99:G99"/>
    <mergeCell ref="B81:J81"/>
    <mergeCell ref="B72:C72"/>
    <mergeCell ref="D89:D90"/>
    <mergeCell ref="J89:J90"/>
    <mergeCell ref="J72:J73"/>
    <mergeCell ref="B95:C95"/>
    <mergeCell ref="E99:E100"/>
    <mergeCell ref="B82:J82"/>
    <mergeCell ref="G89:G90"/>
    <mergeCell ref="J99:J100"/>
    <mergeCell ref="B99:C99"/>
    <mergeCell ref="I89:I90"/>
    <mergeCell ref="E89:E90"/>
    <mergeCell ref="D99:D100"/>
    <mergeCell ref="B93:J93"/>
    <mergeCell ref="B89:C89"/>
    <mergeCell ref="F98:G98"/>
    <mergeCell ref="F89:F90"/>
    <mergeCell ref="F71:G71"/>
    <mergeCell ref="D72:D73"/>
    <mergeCell ref="H89:H90"/>
    <mergeCell ref="B85:C85"/>
    <mergeCell ref="B68:C68"/>
    <mergeCell ref="B66:J66"/>
    <mergeCell ref="F72:G72"/>
    <mergeCell ref="I72:I73"/>
    <mergeCell ref="E72:E73"/>
    <mergeCell ref="B32:J32"/>
    <mergeCell ref="B31:J31"/>
    <mergeCell ref="D61:D62"/>
    <mergeCell ref="B38:J38"/>
    <mergeCell ref="B40:C40"/>
    <mergeCell ref="E61:E62"/>
    <mergeCell ref="F61:F62"/>
    <mergeCell ref="I61:I62"/>
    <mergeCell ref="G61:G62"/>
    <mergeCell ref="B57:C57"/>
    <mergeCell ref="H61:H62"/>
    <mergeCell ref="E44:E45"/>
    <mergeCell ref="B61:C61"/>
    <mergeCell ref="J61:J62"/>
    <mergeCell ref="B33:J33"/>
    <mergeCell ref="B34:J34"/>
    <mergeCell ref="J44:J45"/>
    <mergeCell ref="B54:J54"/>
    <mergeCell ref="I44:I45"/>
    <mergeCell ref="B44:C44"/>
    <mergeCell ref="F43:G43"/>
    <mergeCell ref="F44:G44"/>
    <mergeCell ref="B53:J53"/>
    <mergeCell ref="D44:D45"/>
    <mergeCell ref="B1:J1"/>
    <mergeCell ref="F11:G11"/>
    <mergeCell ref="B8:C8"/>
    <mergeCell ref="B6:J6"/>
    <mergeCell ref="B3:J3"/>
    <mergeCell ref="D12:D13"/>
    <mergeCell ref="E12:E13"/>
    <mergeCell ref="I12:I13"/>
    <mergeCell ref="B12:C12"/>
    <mergeCell ref="F12:G12"/>
    <mergeCell ref="J12:J13"/>
  </mergeCells>
  <phoneticPr fontId="16" type="noConversion"/>
  <pageMargins left="0.51181102362204722" right="0.51181102362204722" top="0.43307086614173229" bottom="0.55118110236220474" header="0.31496062992125984" footer="0.31496062992125984"/>
  <pageSetup paperSize="9" scale="73" orientation="landscape" r:id="rId1"/>
  <rowBreaks count="2" manualBreakCount="2">
    <brk id="65" max="11" man="1"/>
    <brk id="118" max="11" man="1"/>
  </rowBreaks>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92D050"/>
  </sheetPr>
  <dimension ref="A1:K5"/>
  <sheetViews>
    <sheetView zoomScaleNormal="100" workbookViewId="0">
      <selection activeCell="D3" sqref="D3"/>
    </sheetView>
  </sheetViews>
  <sheetFormatPr defaultRowHeight="15"/>
  <cols>
    <col min="1" max="1" width="21.5703125" customWidth="1"/>
    <col min="2" max="2" width="66.85546875" customWidth="1"/>
    <col min="3" max="3" width="9.28515625" bestFit="1" customWidth="1"/>
    <col min="5" max="5" width="17.140625" customWidth="1"/>
  </cols>
  <sheetData>
    <row r="1" spans="1:11" s="2" customFormat="1" ht="32.25" customHeight="1" thickBot="1">
      <c r="A1" s="394" t="s">
        <v>253</v>
      </c>
      <c r="B1" s="393" t="s">
        <v>254</v>
      </c>
      <c r="C1" s="386" t="s">
        <v>255</v>
      </c>
      <c r="D1" s="496" t="s">
        <v>138</v>
      </c>
      <c r="E1" s="387" t="s">
        <v>295</v>
      </c>
      <c r="G1"/>
      <c r="H1"/>
      <c r="I1"/>
      <c r="J1"/>
      <c r="K1"/>
    </row>
    <row r="2" spans="1:11" s="2" customFormat="1" ht="367.5" customHeight="1" thickBot="1">
      <c r="A2" s="796" t="s">
        <v>478</v>
      </c>
      <c r="B2" s="609" t="s">
        <v>631</v>
      </c>
      <c r="C2" s="397">
        <v>4</v>
      </c>
      <c r="D2" s="524"/>
      <c r="E2" s="524">
        <f>C2*D2</f>
        <v>0</v>
      </c>
      <c r="G2"/>
      <c r="H2"/>
      <c r="I2"/>
      <c r="J2"/>
      <c r="K2"/>
    </row>
    <row r="3" spans="1:11" s="2" customFormat="1" ht="99" customHeight="1" thickBot="1">
      <c r="A3" s="795"/>
      <c r="B3" s="523" t="s">
        <v>742</v>
      </c>
      <c r="C3" s="522">
        <v>2</v>
      </c>
      <c r="D3" s="526"/>
      <c r="E3" s="525">
        <f>C3*D3</f>
        <v>0</v>
      </c>
      <c r="G3"/>
      <c r="H3"/>
      <c r="I3"/>
      <c r="J3"/>
      <c r="K3"/>
    </row>
    <row r="4" spans="1:11" s="2" customFormat="1" ht="22.5" customHeight="1" thickBot="1">
      <c r="A4" s="1"/>
      <c r="B4" s="152"/>
      <c r="C4" s="797" t="s">
        <v>157</v>
      </c>
      <c r="D4" s="798"/>
      <c r="E4" s="527">
        <f>SUM(E2:E3)</f>
        <v>0</v>
      </c>
      <c r="G4"/>
      <c r="H4"/>
      <c r="I4"/>
      <c r="J4"/>
      <c r="K4"/>
    </row>
    <row r="5" spans="1:11" s="2" customFormat="1" ht="20.25" customHeight="1" thickBot="1">
      <c r="A5" s="1"/>
      <c r="B5" s="152"/>
      <c r="C5" s="799" t="s">
        <v>96</v>
      </c>
      <c r="D5" s="800"/>
      <c r="E5" s="528">
        <f>E4/12</f>
        <v>0</v>
      </c>
      <c r="G5"/>
      <c r="H5"/>
      <c r="I5"/>
      <c r="J5"/>
      <c r="K5"/>
    </row>
  </sheetData>
  <mergeCells count="3">
    <mergeCell ref="A2:A3"/>
    <mergeCell ref="C4:D4"/>
    <mergeCell ref="C5:D5"/>
  </mergeCells>
  <phoneticPr fontId="16" type="noConversion"/>
  <pageMargins left="0.51181102362204722" right="0.51181102362204722" top="1.9685039370078741" bottom="0.78740157480314965" header="0.31496062992125984" footer="0.31496062992125984"/>
  <pageSetup paperSize="9" scale="70" orientation="portrait"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92D050"/>
  </sheetPr>
  <dimension ref="A1:L140"/>
  <sheetViews>
    <sheetView showGridLines="0" topLeftCell="A10" zoomScaleNormal="100" zoomScaleSheetLayoutView="100" workbookViewId="0">
      <selection activeCell="F131" sqref="F131:F138"/>
    </sheetView>
  </sheetViews>
  <sheetFormatPr defaultColWidth="8.85546875" defaultRowHeight="15"/>
  <cols>
    <col min="1" max="1" width="9.140625" customWidth="1"/>
    <col min="2" max="2" width="9.7109375" customWidth="1"/>
    <col min="3" max="3" width="45.85546875" customWidth="1"/>
    <col min="4" max="4" width="15.28515625" customWidth="1"/>
    <col min="5" max="5" width="14.42578125" style="494" customWidth="1"/>
    <col min="6" max="6" width="17.5703125" customWidth="1"/>
    <col min="7" max="7" width="19.5703125" customWidth="1"/>
    <col min="8" max="8" width="18" customWidth="1"/>
    <col min="9" max="9" width="11.7109375" bestFit="1" customWidth="1"/>
    <col min="10" max="10" width="16.28515625" bestFit="1" customWidth="1"/>
    <col min="12" max="12" width="8.85546875" style="37"/>
  </cols>
  <sheetData>
    <row r="1" spans="1:12" ht="24" customHeight="1">
      <c r="A1" s="804" t="s">
        <v>635</v>
      </c>
      <c r="B1" s="804"/>
      <c r="C1" s="804"/>
      <c r="D1" s="804"/>
      <c r="E1" s="804"/>
      <c r="F1" s="804"/>
    </row>
    <row r="2" spans="1:12" ht="24" customHeight="1">
      <c r="A2" s="565"/>
      <c r="B2" s="566"/>
      <c r="C2" s="567"/>
      <c r="D2" s="567"/>
      <c r="E2" s="567"/>
      <c r="F2" s="567"/>
      <c r="G2" s="567"/>
      <c r="H2" s="567"/>
    </row>
    <row r="3" spans="1:12" ht="24">
      <c r="A3" s="568" t="s">
        <v>139</v>
      </c>
      <c r="B3" s="568" t="s">
        <v>140</v>
      </c>
      <c r="C3" s="568" t="s">
        <v>141</v>
      </c>
      <c r="D3" s="568" t="s">
        <v>121</v>
      </c>
      <c r="E3" s="569" t="s">
        <v>638</v>
      </c>
      <c r="F3" s="569" t="s">
        <v>725</v>
      </c>
      <c r="G3" s="568" t="s">
        <v>724</v>
      </c>
      <c r="H3" s="568" t="s">
        <v>726</v>
      </c>
      <c r="L3"/>
    </row>
    <row r="4" spans="1:12" ht="15.75">
      <c r="A4" s="529">
        <v>1</v>
      </c>
      <c r="B4" s="529" t="s">
        <v>122</v>
      </c>
      <c r="C4" s="530" t="s">
        <v>636</v>
      </c>
      <c r="D4" s="529">
        <v>13808</v>
      </c>
      <c r="E4" s="570">
        <v>2</v>
      </c>
      <c r="F4" s="537"/>
      <c r="G4" s="572">
        <f t="shared" ref="G4:G22" si="0">E4*F4</f>
        <v>0</v>
      </c>
      <c r="H4" s="571">
        <f t="shared" ref="H4:H23" si="1">G4/12</f>
        <v>0</v>
      </c>
      <c r="L4"/>
    </row>
    <row r="5" spans="1:12" ht="15.75">
      <c r="A5" s="529">
        <v>2</v>
      </c>
      <c r="B5" s="529" t="s">
        <v>122</v>
      </c>
      <c r="C5" s="530" t="s">
        <v>637</v>
      </c>
      <c r="D5" s="529">
        <v>32303</v>
      </c>
      <c r="E5" s="570">
        <v>2</v>
      </c>
      <c r="F5" s="537"/>
      <c r="G5" s="572">
        <f t="shared" si="0"/>
        <v>0</v>
      </c>
      <c r="H5" s="571">
        <f t="shared" si="1"/>
        <v>0</v>
      </c>
      <c r="L5"/>
    </row>
    <row r="6" spans="1:12" ht="15.75">
      <c r="A6" s="529">
        <v>3</v>
      </c>
      <c r="B6" s="529" t="s">
        <v>122</v>
      </c>
      <c r="C6" s="530" t="s">
        <v>639</v>
      </c>
      <c r="D6" s="529">
        <v>32393</v>
      </c>
      <c r="E6" s="570">
        <v>2</v>
      </c>
      <c r="F6" s="537"/>
      <c r="G6" s="572">
        <f t="shared" si="0"/>
        <v>0</v>
      </c>
      <c r="H6" s="571">
        <f t="shared" si="1"/>
        <v>0</v>
      </c>
      <c r="L6"/>
    </row>
    <row r="7" spans="1:12" ht="15.75">
      <c r="A7" s="529">
        <v>4</v>
      </c>
      <c r="B7" s="529" t="s">
        <v>62</v>
      </c>
      <c r="C7" s="530" t="s">
        <v>640</v>
      </c>
      <c r="D7" s="529">
        <v>365</v>
      </c>
      <c r="E7" s="570">
        <v>1</v>
      </c>
      <c r="F7" s="537"/>
      <c r="G7" s="572">
        <f t="shared" si="0"/>
        <v>0</v>
      </c>
      <c r="H7" s="571">
        <f t="shared" si="1"/>
        <v>0</v>
      </c>
      <c r="L7"/>
    </row>
    <row r="8" spans="1:12" ht="28.5" customHeight="1">
      <c r="A8" s="529">
        <v>5</v>
      </c>
      <c r="B8" s="529" t="s">
        <v>62</v>
      </c>
      <c r="C8" s="530" t="s">
        <v>641</v>
      </c>
      <c r="D8" s="529">
        <v>36228</v>
      </c>
      <c r="E8" s="570">
        <v>1</v>
      </c>
      <c r="F8" s="537"/>
      <c r="G8" s="572">
        <f t="shared" si="0"/>
        <v>0</v>
      </c>
      <c r="H8" s="571">
        <f t="shared" si="1"/>
        <v>0</v>
      </c>
      <c r="L8"/>
    </row>
    <row r="9" spans="1:12" ht="15.75">
      <c r="A9" s="529">
        <v>6</v>
      </c>
      <c r="B9" s="529" t="s">
        <v>62</v>
      </c>
      <c r="C9" s="530" t="s">
        <v>642</v>
      </c>
      <c r="D9" s="529">
        <v>10102</v>
      </c>
      <c r="E9" s="570">
        <v>1</v>
      </c>
      <c r="F9" s="537"/>
      <c r="G9" s="572">
        <f t="shared" si="0"/>
        <v>0</v>
      </c>
      <c r="H9" s="571">
        <f t="shared" si="1"/>
        <v>0</v>
      </c>
      <c r="L9"/>
    </row>
    <row r="10" spans="1:12" ht="15.75">
      <c r="A10" s="529">
        <v>7</v>
      </c>
      <c r="B10" s="529" t="s">
        <v>62</v>
      </c>
      <c r="C10" s="530" t="s">
        <v>643</v>
      </c>
      <c r="D10" s="529">
        <v>16152</v>
      </c>
      <c r="E10" s="570">
        <v>2</v>
      </c>
      <c r="F10" s="537"/>
      <c r="G10" s="572">
        <f t="shared" si="0"/>
        <v>0</v>
      </c>
      <c r="H10" s="571">
        <f t="shared" si="1"/>
        <v>0</v>
      </c>
      <c r="L10"/>
    </row>
    <row r="11" spans="1:12" ht="15.75">
      <c r="A11" s="529">
        <v>8</v>
      </c>
      <c r="B11" s="529" t="s">
        <v>62</v>
      </c>
      <c r="C11" s="530" t="s">
        <v>644</v>
      </c>
      <c r="D11" s="529">
        <v>11711</v>
      </c>
      <c r="E11" s="570">
        <v>6</v>
      </c>
      <c r="F11" s="537"/>
      <c r="G11" s="572">
        <f t="shared" si="0"/>
        <v>0</v>
      </c>
      <c r="H11" s="571">
        <f t="shared" si="1"/>
        <v>0</v>
      </c>
      <c r="L11"/>
    </row>
    <row r="12" spans="1:12" ht="15.75">
      <c r="A12" s="529">
        <v>9</v>
      </c>
      <c r="B12" s="529" t="s">
        <v>62</v>
      </c>
      <c r="C12" s="530" t="s">
        <v>645</v>
      </c>
      <c r="D12" s="529">
        <v>29773</v>
      </c>
      <c r="E12" s="570">
        <v>1</v>
      </c>
      <c r="F12" s="537"/>
      <c r="G12" s="572">
        <f t="shared" si="0"/>
        <v>0</v>
      </c>
      <c r="H12" s="571">
        <f t="shared" si="1"/>
        <v>0</v>
      </c>
      <c r="L12"/>
    </row>
    <row r="13" spans="1:12" ht="15.75">
      <c r="A13" s="529">
        <v>10</v>
      </c>
      <c r="B13" s="529" t="s">
        <v>62</v>
      </c>
      <c r="C13" s="530" t="s">
        <v>646</v>
      </c>
      <c r="D13" s="529">
        <v>27692</v>
      </c>
      <c r="E13" s="570">
        <v>1</v>
      </c>
      <c r="F13" s="537"/>
      <c r="G13" s="572">
        <f t="shared" si="0"/>
        <v>0</v>
      </c>
      <c r="H13" s="571">
        <f t="shared" si="1"/>
        <v>0</v>
      </c>
      <c r="L13"/>
    </row>
    <row r="14" spans="1:12" ht="15.75">
      <c r="A14" s="529">
        <v>11</v>
      </c>
      <c r="B14" s="529" t="s">
        <v>122</v>
      </c>
      <c r="C14" s="530" t="s">
        <v>647</v>
      </c>
      <c r="D14" s="529">
        <v>11882</v>
      </c>
      <c r="E14" s="570">
        <v>12</v>
      </c>
      <c r="F14" s="537"/>
      <c r="G14" s="572">
        <f t="shared" si="0"/>
        <v>0</v>
      </c>
      <c r="H14" s="571">
        <f t="shared" si="1"/>
        <v>0</v>
      </c>
      <c r="L14"/>
    </row>
    <row r="15" spans="1:12" ht="15.75">
      <c r="A15" s="529">
        <v>12</v>
      </c>
      <c r="B15" s="529" t="s">
        <v>62</v>
      </c>
      <c r="C15" s="530" t="s">
        <v>648</v>
      </c>
      <c r="D15" s="529">
        <v>38941</v>
      </c>
      <c r="E15" s="570">
        <v>2</v>
      </c>
      <c r="F15" s="537"/>
      <c r="G15" s="572">
        <f t="shared" si="0"/>
        <v>0</v>
      </c>
      <c r="H15" s="571">
        <f t="shared" si="1"/>
        <v>0</v>
      </c>
      <c r="L15"/>
    </row>
    <row r="16" spans="1:12" ht="15.75">
      <c r="A16" s="529">
        <v>13</v>
      </c>
      <c r="B16" s="529" t="s">
        <v>122</v>
      </c>
      <c r="C16" s="530" t="s">
        <v>649</v>
      </c>
      <c r="D16" s="529">
        <v>43081</v>
      </c>
      <c r="E16" s="570">
        <v>1</v>
      </c>
      <c r="F16" s="537"/>
      <c r="G16" s="572">
        <f t="shared" si="0"/>
        <v>0</v>
      </c>
      <c r="H16" s="571">
        <f t="shared" si="1"/>
        <v>0</v>
      </c>
      <c r="L16"/>
    </row>
    <row r="17" spans="1:12" ht="30.75" thickBot="1">
      <c r="A17" s="529">
        <v>14</v>
      </c>
      <c r="B17" s="529" t="s">
        <v>650</v>
      </c>
      <c r="C17" s="530" t="s">
        <v>651</v>
      </c>
      <c r="D17" s="529"/>
      <c r="E17" s="570">
        <v>2</v>
      </c>
      <c r="F17" s="537"/>
      <c r="G17" s="572">
        <f t="shared" si="0"/>
        <v>0</v>
      </c>
      <c r="H17" s="571">
        <f t="shared" si="1"/>
        <v>0</v>
      </c>
      <c r="L17"/>
    </row>
    <row r="18" spans="1:12" ht="45.75" thickBot="1">
      <c r="A18" s="529">
        <v>15</v>
      </c>
      <c r="B18" s="529" t="s">
        <v>650</v>
      </c>
      <c r="C18" s="530" t="s">
        <v>658</v>
      </c>
      <c r="D18" s="529"/>
      <c r="E18" s="570">
        <v>2</v>
      </c>
      <c r="F18" s="537"/>
      <c r="G18" s="572">
        <f t="shared" si="0"/>
        <v>0</v>
      </c>
      <c r="H18" s="571">
        <f t="shared" si="1"/>
        <v>0</v>
      </c>
      <c r="J18" s="518"/>
      <c r="L18"/>
    </row>
    <row r="19" spans="1:12" ht="60">
      <c r="A19" s="529">
        <v>16</v>
      </c>
      <c r="B19" s="529" t="s">
        <v>650</v>
      </c>
      <c r="C19" s="530" t="s">
        <v>654</v>
      </c>
      <c r="D19" s="529"/>
      <c r="E19" s="570">
        <v>2</v>
      </c>
      <c r="F19" s="537"/>
      <c r="G19" s="572">
        <f t="shared" si="0"/>
        <v>0</v>
      </c>
      <c r="H19" s="571">
        <f t="shared" si="1"/>
        <v>0</v>
      </c>
      <c r="L19"/>
    </row>
    <row r="20" spans="1:12" ht="15.75">
      <c r="A20" s="529">
        <v>17</v>
      </c>
      <c r="B20" s="529" t="s">
        <v>650</v>
      </c>
      <c r="C20" s="530" t="s">
        <v>655</v>
      </c>
      <c r="D20" s="529"/>
      <c r="E20" s="570">
        <v>2</v>
      </c>
      <c r="F20" s="537"/>
      <c r="G20" s="572">
        <f t="shared" si="0"/>
        <v>0</v>
      </c>
      <c r="H20" s="571">
        <f t="shared" si="1"/>
        <v>0</v>
      </c>
      <c r="L20"/>
    </row>
    <row r="21" spans="1:12" ht="16.5" thickBot="1">
      <c r="A21" s="544">
        <v>18</v>
      </c>
      <c r="B21" s="544" t="s">
        <v>652</v>
      </c>
      <c r="C21" s="545" t="s">
        <v>653</v>
      </c>
      <c r="D21" s="544">
        <v>2178</v>
      </c>
      <c r="E21" s="573">
        <v>1</v>
      </c>
      <c r="F21" s="574"/>
      <c r="G21" s="575">
        <f t="shared" si="0"/>
        <v>0</v>
      </c>
      <c r="H21" s="576">
        <f t="shared" si="1"/>
        <v>0</v>
      </c>
      <c r="L21"/>
    </row>
    <row r="22" spans="1:12" ht="16.5" thickBot="1">
      <c r="A22" s="801"/>
      <c r="B22" s="802"/>
      <c r="C22" s="802"/>
      <c r="D22" s="802"/>
      <c r="E22" s="803"/>
      <c r="F22" s="582"/>
      <c r="G22" s="583">
        <f t="shared" si="0"/>
        <v>0</v>
      </c>
      <c r="H22" s="582">
        <f t="shared" si="1"/>
        <v>0</v>
      </c>
      <c r="L22"/>
    </row>
    <row r="23" spans="1:12" ht="15.75">
      <c r="A23" s="619"/>
      <c r="B23" s="620"/>
      <c r="C23" s="812" t="s">
        <v>471</v>
      </c>
      <c r="D23" s="813"/>
      <c r="E23" s="814"/>
      <c r="F23" s="616">
        <f>SUM(F4:F22)</f>
        <v>0</v>
      </c>
      <c r="G23" s="617">
        <f>SUM(G4:G22)</f>
        <v>0</v>
      </c>
      <c r="H23" s="581">
        <f t="shared" si="1"/>
        <v>0</v>
      </c>
      <c r="I23" t="s">
        <v>0</v>
      </c>
      <c r="L23"/>
    </row>
    <row r="24" spans="1:12" ht="15.75">
      <c r="A24" s="533"/>
      <c r="B24" s="533"/>
      <c r="C24" s="533"/>
      <c r="D24" s="533"/>
      <c r="E24" s="534"/>
      <c r="F24" s="533"/>
      <c r="G24" s="533"/>
      <c r="H24" s="245"/>
      <c r="L24"/>
    </row>
    <row r="25" spans="1:12" ht="28.5">
      <c r="A25" s="804" t="s">
        <v>657</v>
      </c>
      <c r="B25" s="804"/>
      <c r="C25" s="804"/>
      <c r="D25" s="804"/>
      <c r="E25" s="804"/>
      <c r="F25" s="804"/>
      <c r="L25"/>
    </row>
    <row r="26" spans="1:12" ht="15.75">
      <c r="A26" s="805"/>
      <c r="B26" s="806"/>
      <c r="C26" s="806"/>
      <c r="D26" s="806"/>
      <c r="E26" s="806"/>
      <c r="F26" s="806"/>
      <c r="G26" s="807"/>
      <c r="H26" s="567"/>
      <c r="L26"/>
    </row>
    <row r="27" spans="1:12" ht="24">
      <c r="A27" s="535" t="s">
        <v>139</v>
      </c>
      <c r="B27" s="535" t="s">
        <v>140</v>
      </c>
      <c r="C27" s="535" t="s">
        <v>141</v>
      </c>
      <c r="D27" s="535" t="s">
        <v>121</v>
      </c>
      <c r="E27" s="536" t="s">
        <v>638</v>
      </c>
      <c r="F27" s="569" t="s">
        <v>725</v>
      </c>
      <c r="G27" s="568" t="s">
        <v>724</v>
      </c>
      <c r="H27" s="568" t="s">
        <v>726</v>
      </c>
      <c r="L27"/>
    </row>
    <row r="28" spans="1:12" ht="15.75">
      <c r="A28" s="529">
        <v>1</v>
      </c>
      <c r="B28" s="529" t="s">
        <v>122</v>
      </c>
      <c r="C28" s="530" t="s">
        <v>636</v>
      </c>
      <c r="D28" s="529">
        <v>13808</v>
      </c>
      <c r="E28" s="531">
        <v>2</v>
      </c>
      <c r="F28" s="537"/>
      <c r="G28" s="572">
        <f>E28*F28</f>
        <v>0</v>
      </c>
      <c r="H28" s="571">
        <f>G28/12</f>
        <v>0</v>
      </c>
      <c r="L28"/>
    </row>
    <row r="29" spans="1:12" ht="15.75" customHeight="1">
      <c r="A29" s="529">
        <v>2</v>
      </c>
      <c r="B29" s="529" t="s">
        <v>122</v>
      </c>
      <c r="C29" s="530" t="s">
        <v>637</v>
      </c>
      <c r="D29" s="529">
        <v>32303</v>
      </c>
      <c r="E29" s="531">
        <v>2</v>
      </c>
      <c r="F29" s="537"/>
      <c r="G29" s="572">
        <f t="shared" ref="G29:G45" si="2">E29*F29</f>
        <v>0</v>
      </c>
      <c r="H29" s="571">
        <f t="shared" ref="H29:H45" si="3">G29/12</f>
        <v>0</v>
      </c>
      <c r="L29"/>
    </row>
    <row r="30" spans="1:12" ht="15.75">
      <c r="A30" s="529">
        <v>3</v>
      </c>
      <c r="B30" s="529" t="s">
        <v>122</v>
      </c>
      <c r="C30" s="530" t="s">
        <v>639</v>
      </c>
      <c r="D30" s="529">
        <v>32393</v>
      </c>
      <c r="E30" s="531">
        <v>2</v>
      </c>
      <c r="F30" s="537"/>
      <c r="G30" s="572">
        <f t="shared" si="2"/>
        <v>0</v>
      </c>
      <c r="H30" s="571">
        <f t="shared" si="3"/>
        <v>0</v>
      </c>
      <c r="L30"/>
    </row>
    <row r="31" spans="1:12" ht="15.75">
      <c r="A31" s="529">
        <v>4</v>
      </c>
      <c r="B31" s="529" t="s">
        <v>62</v>
      </c>
      <c r="C31" s="530" t="s">
        <v>640</v>
      </c>
      <c r="D31" s="529">
        <v>365</v>
      </c>
      <c r="E31" s="531">
        <v>1</v>
      </c>
      <c r="F31" s="537"/>
      <c r="G31" s="572">
        <f t="shared" si="2"/>
        <v>0</v>
      </c>
      <c r="H31" s="571">
        <f t="shared" si="3"/>
        <v>0</v>
      </c>
      <c r="L31"/>
    </row>
    <row r="32" spans="1:12" ht="30">
      <c r="A32" s="529">
        <v>5</v>
      </c>
      <c r="B32" s="529" t="s">
        <v>62</v>
      </c>
      <c r="C32" s="530" t="s">
        <v>641</v>
      </c>
      <c r="D32" s="529">
        <v>36228</v>
      </c>
      <c r="E32" s="531">
        <v>1</v>
      </c>
      <c r="F32" s="537"/>
      <c r="G32" s="572">
        <f t="shared" si="2"/>
        <v>0</v>
      </c>
      <c r="H32" s="571">
        <f t="shared" si="3"/>
        <v>0</v>
      </c>
      <c r="L32"/>
    </row>
    <row r="33" spans="1:12" ht="15.75">
      <c r="A33" s="529">
        <v>6</v>
      </c>
      <c r="B33" s="529" t="s">
        <v>62</v>
      </c>
      <c r="C33" s="530" t="s">
        <v>642</v>
      </c>
      <c r="D33" s="529">
        <v>10102</v>
      </c>
      <c r="E33" s="531">
        <v>1</v>
      </c>
      <c r="F33" s="537"/>
      <c r="G33" s="572">
        <f t="shared" si="2"/>
        <v>0</v>
      </c>
      <c r="H33" s="571">
        <f t="shared" si="3"/>
        <v>0</v>
      </c>
      <c r="L33"/>
    </row>
    <row r="34" spans="1:12" ht="15.75">
      <c r="A34" s="529">
        <v>7</v>
      </c>
      <c r="B34" s="529" t="s">
        <v>122</v>
      </c>
      <c r="C34" s="530" t="s">
        <v>643</v>
      </c>
      <c r="D34" s="529">
        <v>16152</v>
      </c>
      <c r="E34" s="531">
        <v>2</v>
      </c>
      <c r="F34" s="537"/>
      <c r="G34" s="572">
        <f t="shared" si="2"/>
        <v>0</v>
      </c>
      <c r="H34" s="571">
        <f t="shared" si="3"/>
        <v>0</v>
      </c>
      <c r="L34"/>
    </row>
    <row r="35" spans="1:12" ht="15.75">
      <c r="A35" s="529">
        <v>8</v>
      </c>
      <c r="B35" s="529" t="s">
        <v>122</v>
      </c>
      <c r="C35" s="530" t="s">
        <v>644</v>
      </c>
      <c r="D35" s="529">
        <v>11711</v>
      </c>
      <c r="E35" s="531">
        <v>6</v>
      </c>
      <c r="F35" s="537"/>
      <c r="G35" s="572">
        <f t="shared" si="2"/>
        <v>0</v>
      </c>
      <c r="H35" s="571">
        <f t="shared" si="3"/>
        <v>0</v>
      </c>
      <c r="L35"/>
    </row>
    <row r="36" spans="1:12" ht="15.75">
      <c r="A36" s="529">
        <v>9</v>
      </c>
      <c r="B36" s="529" t="s">
        <v>122</v>
      </c>
      <c r="C36" s="530" t="s">
        <v>645</v>
      </c>
      <c r="D36" s="529">
        <v>29773</v>
      </c>
      <c r="E36" s="531">
        <v>1</v>
      </c>
      <c r="F36" s="537"/>
      <c r="G36" s="572">
        <f t="shared" si="2"/>
        <v>0</v>
      </c>
      <c r="H36" s="571">
        <f t="shared" si="3"/>
        <v>0</v>
      </c>
      <c r="L36"/>
    </row>
    <row r="37" spans="1:12" ht="15.75">
      <c r="A37" s="529">
        <v>10</v>
      </c>
      <c r="B37" s="529" t="s">
        <v>62</v>
      </c>
      <c r="C37" s="530" t="s">
        <v>646</v>
      </c>
      <c r="D37" s="529">
        <v>27692</v>
      </c>
      <c r="E37" s="531">
        <v>1</v>
      </c>
      <c r="F37" s="537"/>
      <c r="G37" s="572">
        <f t="shared" si="2"/>
        <v>0</v>
      </c>
      <c r="H37" s="571">
        <f t="shared" si="3"/>
        <v>0</v>
      </c>
      <c r="L37"/>
    </row>
    <row r="38" spans="1:12" ht="15.75">
      <c r="A38" s="529">
        <v>11</v>
      </c>
      <c r="B38" s="529" t="s">
        <v>122</v>
      </c>
      <c r="C38" s="530" t="s">
        <v>647</v>
      </c>
      <c r="D38" s="529">
        <v>11882</v>
      </c>
      <c r="E38" s="531">
        <v>12</v>
      </c>
      <c r="F38" s="537"/>
      <c r="G38" s="572">
        <f t="shared" si="2"/>
        <v>0</v>
      </c>
      <c r="H38" s="571">
        <f t="shared" si="3"/>
        <v>0</v>
      </c>
      <c r="L38"/>
    </row>
    <row r="39" spans="1:12" ht="15.75">
      <c r="A39" s="529">
        <v>12</v>
      </c>
      <c r="B39" s="529" t="s">
        <v>62</v>
      </c>
      <c r="C39" s="530" t="s">
        <v>648</v>
      </c>
      <c r="D39" s="529">
        <v>38941</v>
      </c>
      <c r="E39" s="531">
        <v>2</v>
      </c>
      <c r="F39" s="537"/>
      <c r="G39" s="572">
        <f t="shared" si="2"/>
        <v>0</v>
      </c>
      <c r="H39" s="571">
        <f t="shared" si="3"/>
        <v>0</v>
      </c>
      <c r="L39"/>
    </row>
    <row r="40" spans="1:12" ht="15.75">
      <c r="A40" s="529">
        <v>13</v>
      </c>
      <c r="B40" s="529" t="s">
        <v>122</v>
      </c>
      <c r="C40" s="530" t="s">
        <v>649</v>
      </c>
      <c r="D40" s="529">
        <v>43081</v>
      </c>
      <c r="E40" s="531">
        <v>1</v>
      </c>
      <c r="F40" s="537"/>
      <c r="G40" s="572">
        <f t="shared" si="2"/>
        <v>0</v>
      </c>
      <c r="H40" s="571">
        <f t="shared" si="3"/>
        <v>0</v>
      </c>
      <c r="L40"/>
    </row>
    <row r="41" spans="1:12" ht="30">
      <c r="A41" s="529">
        <v>14</v>
      </c>
      <c r="B41" s="529" t="s">
        <v>650</v>
      </c>
      <c r="C41" s="530" t="s">
        <v>660</v>
      </c>
      <c r="D41" s="529"/>
      <c r="E41" s="531">
        <v>2</v>
      </c>
      <c r="F41" s="537"/>
      <c r="G41" s="572">
        <f t="shared" si="2"/>
        <v>0</v>
      </c>
      <c r="H41" s="571">
        <f t="shared" si="3"/>
        <v>0</v>
      </c>
      <c r="L41"/>
    </row>
    <row r="42" spans="1:12" ht="45">
      <c r="A42" s="529">
        <v>15</v>
      </c>
      <c r="B42" s="529" t="s">
        <v>650</v>
      </c>
      <c r="C42" s="530" t="s">
        <v>658</v>
      </c>
      <c r="D42" s="529"/>
      <c r="E42" s="531">
        <v>2</v>
      </c>
      <c r="F42" s="537"/>
      <c r="G42" s="572">
        <f t="shared" si="2"/>
        <v>0</v>
      </c>
      <c r="H42" s="571">
        <f t="shared" si="3"/>
        <v>0</v>
      </c>
      <c r="L42"/>
    </row>
    <row r="43" spans="1:12" ht="60">
      <c r="A43" s="529">
        <v>16</v>
      </c>
      <c r="B43" s="529" t="s">
        <v>650</v>
      </c>
      <c r="C43" s="530" t="s">
        <v>654</v>
      </c>
      <c r="D43" s="529"/>
      <c r="E43" s="531">
        <v>2</v>
      </c>
      <c r="F43" s="537"/>
      <c r="G43" s="572">
        <f t="shared" si="2"/>
        <v>0</v>
      </c>
      <c r="H43" s="571">
        <f t="shared" si="3"/>
        <v>0</v>
      </c>
    </row>
    <row r="44" spans="1:12" ht="15.75">
      <c r="A44" s="529">
        <v>17</v>
      </c>
      <c r="B44" s="529" t="s">
        <v>650</v>
      </c>
      <c r="C44" s="530" t="s">
        <v>655</v>
      </c>
      <c r="D44" s="529"/>
      <c r="E44" s="531">
        <v>2</v>
      </c>
      <c r="F44" s="537"/>
      <c r="G44" s="572">
        <f t="shared" si="2"/>
        <v>0</v>
      </c>
      <c r="H44" s="571">
        <f t="shared" si="3"/>
        <v>0</v>
      </c>
    </row>
    <row r="45" spans="1:12" ht="16.5" thickBot="1">
      <c r="A45" s="529">
        <v>18</v>
      </c>
      <c r="B45" s="529" t="s">
        <v>652</v>
      </c>
      <c r="C45" s="530" t="s">
        <v>653</v>
      </c>
      <c r="D45" s="529">
        <v>2178</v>
      </c>
      <c r="E45" s="531">
        <v>1</v>
      </c>
      <c r="F45" s="574"/>
      <c r="G45" s="575">
        <f t="shared" si="2"/>
        <v>0</v>
      </c>
      <c r="H45" s="576">
        <f t="shared" si="3"/>
        <v>0</v>
      </c>
    </row>
    <row r="46" spans="1:12" ht="16.5" thickBot="1">
      <c r="A46" s="808"/>
      <c r="B46" s="802"/>
      <c r="C46" s="802"/>
      <c r="D46" s="802"/>
      <c r="E46" s="803"/>
      <c r="F46" s="582"/>
      <c r="G46" s="583">
        <f>E46*F46</f>
        <v>0</v>
      </c>
      <c r="H46" s="582">
        <f>G46/12</f>
        <v>0</v>
      </c>
    </row>
    <row r="47" spans="1:12" ht="16.5" thickBot="1">
      <c r="A47" s="577"/>
      <c r="B47" s="578"/>
      <c r="C47" s="809" t="s">
        <v>471</v>
      </c>
      <c r="D47" s="810"/>
      <c r="E47" s="811"/>
      <c r="F47" s="579">
        <f>SUM(F28:F46)</f>
        <v>0</v>
      </c>
      <c r="G47" s="580">
        <f>SUM(G28:G46)</f>
        <v>0</v>
      </c>
      <c r="H47" s="581">
        <f>G47/12</f>
        <v>0</v>
      </c>
      <c r="I47" t="s">
        <v>2</v>
      </c>
    </row>
    <row r="49" spans="1:8" ht="28.5">
      <c r="A49" s="815" t="s">
        <v>659</v>
      </c>
      <c r="B49" s="815"/>
      <c r="C49" s="815"/>
      <c r="D49" s="815"/>
      <c r="E49" s="815"/>
      <c r="F49" s="815"/>
      <c r="G49" s="815"/>
    </row>
    <row r="50" spans="1:8" ht="15.75">
      <c r="A50" s="805"/>
      <c r="B50" s="806"/>
      <c r="C50" s="806"/>
      <c r="D50" s="806"/>
      <c r="E50" s="806"/>
      <c r="F50" s="806"/>
      <c r="G50" s="807"/>
      <c r="H50" s="567"/>
    </row>
    <row r="51" spans="1:8" ht="24">
      <c r="A51" s="535" t="s">
        <v>139</v>
      </c>
      <c r="B51" s="535" t="s">
        <v>140</v>
      </c>
      <c r="C51" s="535" t="s">
        <v>141</v>
      </c>
      <c r="D51" s="535" t="s">
        <v>121</v>
      </c>
      <c r="E51" s="536" t="s">
        <v>638</v>
      </c>
      <c r="F51" s="569" t="s">
        <v>725</v>
      </c>
      <c r="G51" s="568" t="s">
        <v>724</v>
      </c>
      <c r="H51" s="568" t="s">
        <v>726</v>
      </c>
    </row>
    <row r="52" spans="1:8" ht="15.75">
      <c r="A52" s="529">
        <v>1</v>
      </c>
      <c r="B52" s="529" t="s">
        <v>122</v>
      </c>
      <c r="C52" s="530" t="s">
        <v>636</v>
      </c>
      <c r="D52" s="529">
        <v>13808</v>
      </c>
      <c r="E52" s="531">
        <v>2</v>
      </c>
      <c r="F52" s="589"/>
      <c r="G52" s="586"/>
      <c r="H52" s="587">
        <f>G52/12</f>
        <v>0</v>
      </c>
    </row>
    <row r="53" spans="1:8" ht="15.75">
      <c r="A53" s="529">
        <v>2</v>
      </c>
      <c r="B53" s="529" t="s">
        <v>122</v>
      </c>
      <c r="C53" s="530" t="s">
        <v>637</v>
      </c>
      <c r="D53" s="529">
        <v>32303</v>
      </c>
      <c r="E53" s="531">
        <v>2</v>
      </c>
      <c r="F53" s="590"/>
      <c r="G53" s="586">
        <f t="shared" ref="G53:G69" si="4">E53*F53</f>
        <v>0</v>
      </c>
      <c r="H53" s="587">
        <f t="shared" ref="H53:H69" si="5">G53/12</f>
        <v>0</v>
      </c>
    </row>
    <row r="54" spans="1:8" ht="15.75">
      <c r="A54" s="529">
        <v>3</v>
      </c>
      <c r="B54" s="529" t="s">
        <v>122</v>
      </c>
      <c r="C54" s="530" t="s">
        <v>639</v>
      </c>
      <c r="D54" s="529">
        <v>32393</v>
      </c>
      <c r="E54" s="531">
        <v>2</v>
      </c>
      <c r="F54" s="590"/>
      <c r="G54" s="586">
        <f t="shared" si="4"/>
        <v>0</v>
      </c>
      <c r="H54" s="587">
        <f t="shared" si="5"/>
        <v>0</v>
      </c>
    </row>
    <row r="55" spans="1:8" ht="15.75">
      <c r="A55" s="529">
        <v>4</v>
      </c>
      <c r="B55" s="529" t="s">
        <v>62</v>
      </c>
      <c r="C55" s="530" t="s">
        <v>640</v>
      </c>
      <c r="D55" s="529">
        <v>365</v>
      </c>
      <c r="E55" s="531">
        <v>1</v>
      </c>
      <c r="F55" s="590"/>
      <c r="G55" s="586">
        <f t="shared" si="4"/>
        <v>0</v>
      </c>
      <c r="H55" s="587">
        <f t="shared" si="5"/>
        <v>0</v>
      </c>
    </row>
    <row r="56" spans="1:8" ht="30">
      <c r="A56" s="529">
        <v>5</v>
      </c>
      <c r="B56" s="529" t="s">
        <v>62</v>
      </c>
      <c r="C56" s="530" t="s">
        <v>641</v>
      </c>
      <c r="D56" s="529">
        <v>36228</v>
      </c>
      <c r="E56" s="531">
        <v>1</v>
      </c>
      <c r="F56" s="590"/>
      <c r="G56" s="586">
        <f t="shared" si="4"/>
        <v>0</v>
      </c>
      <c r="H56" s="587">
        <f t="shared" si="5"/>
        <v>0</v>
      </c>
    </row>
    <row r="57" spans="1:8" ht="15.75">
      <c r="A57" s="529">
        <v>6</v>
      </c>
      <c r="B57" s="529" t="s">
        <v>62</v>
      </c>
      <c r="C57" s="530" t="s">
        <v>642</v>
      </c>
      <c r="D57" s="529">
        <v>10102</v>
      </c>
      <c r="E57" s="531">
        <v>1</v>
      </c>
      <c r="F57" s="590"/>
      <c r="G57" s="586">
        <f t="shared" si="4"/>
        <v>0</v>
      </c>
      <c r="H57" s="587">
        <f t="shared" si="5"/>
        <v>0</v>
      </c>
    </row>
    <row r="58" spans="1:8" ht="15.75">
      <c r="A58" s="529">
        <v>7</v>
      </c>
      <c r="B58" s="529" t="s">
        <v>122</v>
      </c>
      <c r="C58" s="530" t="s">
        <v>643</v>
      </c>
      <c r="D58" s="529">
        <v>16152</v>
      </c>
      <c r="E58" s="531">
        <v>2</v>
      </c>
      <c r="F58" s="590"/>
      <c r="G58" s="586">
        <f t="shared" si="4"/>
        <v>0</v>
      </c>
      <c r="H58" s="587">
        <f t="shared" si="5"/>
        <v>0</v>
      </c>
    </row>
    <row r="59" spans="1:8" ht="15.75">
      <c r="A59" s="529">
        <v>8</v>
      </c>
      <c r="B59" s="529" t="s">
        <v>122</v>
      </c>
      <c r="C59" s="530" t="s">
        <v>644</v>
      </c>
      <c r="D59" s="529">
        <v>11711</v>
      </c>
      <c r="E59" s="531">
        <v>6</v>
      </c>
      <c r="F59" s="590"/>
      <c r="G59" s="586">
        <f t="shared" si="4"/>
        <v>0</v>
      </c>
      <c r="H59" s="587">
        <f t="shared" si="5"/>
        <v>0</v>
      </c>
    </row>
    <row r="60" spans="1:8" ht="15.75">
      <c r="A60" s="529">
        <v>9</v>
      </c>
      <c r="B60" s="529" t="s">
        <v>122</v>
      </c>
      <c r="C60" s="530" t="s">
        <v>645</v>
      </c>
      <c r="D60" s="529">
        <v>29773</v>
      </c>
      <c r="E60" s="531">
        <v>1</v>
      </c>
      <c r="F60" s="590"/>
      <c r="G60" s="586">
        <f t="shared" si="4"/>
        <v>0</v>
      </c>
      <c r="H60" s="587">
        <f t="shared" si="5"/>
        <v>0</v>
      </c>
    </row>
    <row r="61" spans="1:8" ht="15.75">
      <c r="A61" s="529">
        <v>10</v>
      </c>
      <c r="B61" s="529" t="s">
        <v>62</v>
      </c>
      <c r="C61" s="530" t="s">
        <v>646</v>
      </c>
      <c r="D61" s="529">
        <v>27692</v>
      </c>
      <c r="E61" s="531">
        <v>1</v>
      </c>
      <c r="F61" s="590"/>
      <c r="G61" s="586">
        <f t="shared" si="4"/>
        <v>0</v>
      </c>
      <c r="H61" s="587">
        <f t="shared" si="5"/>
        <v>0</v>
      </c>
    </row>
    <row r="62" spans="1:8" ht="15.75">
      <c r="A62" s="529">
        <v>11</v>
      </c>
      <c r="B62" s="529" t="s">
        <v>122</v>
      </c>
      <c r="C62" s="530" t="s">
        <v>647</v>
      </c>
      <c r="D62" s="529">
        <v>11882</v>
      </c>
      <c r="E62" s="531">
        <v>12</v>
      </c>
      <c r="F62" s="590"/>
      <c r="G62" s="586">
        <f t="shared" si="4"/>
        <v>0</v>
      </c>
      <c r="H62" s="587">
        <f t="shared" si="5"/>
        <v>0</v>
      </c>
    </row>
    <row r="63" spans="1:8" ht="15.75">
      <c r="A63" s="529">
        <v>12</v>
      </c>
      <c r="B63" s="529" t="s">
        <v>62</v>
      </c>
      <c r="C63" s="530" t="s">
        <v>648</v>
      </c>
      <c r="D63" s="529">
        <v>38941</v>
      </c>
      <c r="E63" s="531">
        <v>2</v>
      </c>
      <c r="F63" s="590"/>
      <c r="G63" s="586">
        <f t="shared" si="4"/>
        <v>0</v>
      </c>
      <c r="H63" s="587">
        <f t="shared" si="5"/>
        <v>0</v>
      </c>
    </row>
    <row r="64" spans="1:8" ht="15.75">
      <c r="A64" s="529">
        <v>13</v>
      </c>
      <c r="B64" s="529" t="s">
        <v>122</v>
      </c>
      <c r="C64" s="530" t="s">
        <v>649</v>
      </c>
      <c r="D64" s="529">
        <v>43081</v>
      </c>
      <c r="E64" s="531">
        <v>1</v>
      </c>
      <c r="F64" s="590"/>
      <c r="G64" s="586">
        <f t="shared" si="4"/>
        <v>0</v>
      </c>
      <c r="H64" s="587">
        <f t="shared" si="5"/>
        <v>0</v>
      </c>
    </row>
    <row r="65" spans="1:9" ht="15.75">
      <c r="A65" s="529">
        <v>14</v>
      </c>
      <c r="B65" s="529" t="s">
        <v>122</v>
      </c>
      <c r="C65" s="530" t="s">
        <v>653</v>
      </c>
      <c r="D65" s="529">
        <v>2178</v>
      </c>
      <c r="E65" s="531">
        <v>1</v>
      </c>
      <c r="F65" s="590"/>
      <c r="G65" s="586">
        <f t="shared" si="4"/>
        <v>0</v>
      </c>
      <c r="H65" s="587">
        <f t="shared" si="5"/>
        <v>0</v>
      </c>
    </row>
    <row r="66" spans="1:9" ht="30">
      <c r="A66" s="529">
        <v>15</v>
      </c>
      <c r="B66" s="529" t="s">
        <v>650</v>
      </c>
      <c r="C66" s="530" t="s">
        <v>661</v>
      </c>
      <c r="D66" s="529"/>
      <c r="E66" s="531">
        <v>2</v>
      </c>
      <c r="F66" s="590"/>
      <c r="G66" s="586">
        <f t="shared" si="4"/>
        <v>0</v>
      </c>
      <c r="H66" s="587">
        <f t="shared" si="5"/>
        <v>0</v>
      </c>
    </row>
    <row r="67" spans="1:9" ht="45">
      <c r="A67" s="529">
        <v>16</v>
      </c>
      <c r="B67" s="529" t="s">
        <v>650</v>
      </c>
      <c r="C67" s="530" t="s">
        <v>658</v>
      </c>
      <c r="D67" s="529"/>
      <c r="E67" s="531">
        <v>2</v>
      </c>
      <c r="F67" s="590"/>
      <c r="G67" s="586">
        <f t="shared" si="4"/>
        <v>0</v>
      </c>
      <c r="H67" s="587">
        <f t="shared" si="5"/>
        <v>0</v>
      </c>
    </row>
    <row r="68" spans="1:9" ht="60">
      <c r="A68" s="529">
        <v>17</v>
      </c>
      <c r="B68" s="529" t="s">
        <v>650</v>
      </c>
      <c r="C68" s="530" t="s">
        <v>654</v>
      </c>
      <c r="D68" s="529"/>
      <c r="E68" s="531">
        <v>2</v>
      </c>
      <c r="F68" s="590"/>
      <c r="G68" s="586">
        <f t="shared" si="4"/>
        <v>0</v>
      </c>
      <c r="H68" s="587">
        <f t="shared" si="5"/>
        <v>0</v>
      </c>
    </row>
    <row r="69" spans="1:9" ht="16.5" thickBot="1">
      <c r="A69" s="529">
        <v>18</v>
      </c>
      <c r="B69" s="529" t="s">
        <v>650</v>
      </c>
      <c r="C69" s="530" t="s">
        <v>655</v>
      </c>
      <c r="D69" s="529"/>
      <c r="E69" s="531">
        <v>2</v>
      </c>
      <c r="F69" s="590"/>
      <c r="G69" s="586">
        <f t="shared" si="4"/>
        <v>0</v>
      </c>
      <c r="H69" s="588">
        <f t="shared" si="5"/>
        <v>0</v>
      </c>
    </row>
    <row r="70" spans="1:9" ht="16.5" thickBot="1">
      <c r="A70" s="801"/>
      <c r="B70" s="802"/>
      <c r="C70" s="802"/>
      <c r="D70" s="802"/>
      <c r="E70" s="803"/>
      <c r="F70" s="584"/>
      <c r="G70" s="585"/>
      <c r="H70" s="584"/>
    </row>
    <row r="71" spans="1:9" ht="15.75">
      <c r="A71" s="619"/>
      <c r="B71" s="816" t="s">
        <v>471</v>
      </c>
      <c r="C71" s="816"/>
      <c r="D71" s="816"/>
      <c r="E71" s="817"/>
      <c r="F71" s="616">
        <f>SUM(F52:F70)</f>
        <v>0</v>
      </c>
      <c r="G71" s="617">
        <f>SUM(G52:G70)</f>
        <v>0</v>
      </c>
      <c r="H71" s="581">
        <f>G71/12</f>
        <v>0</v>
      </c>
      <c r="I71" t="s">
        <v>3</v>
      </c>
    </row>
    <row r="73" spans="1:9" ht="28.5">
      <c r="A73" s="815" t="s">
        <v>662</v>
      </c>
      <c r="B73" s="815"/>
      <c r="C73" s="815"/>
      <c r="D73" s="815"/>
      <c r="E73" s="815"/>
      <c r="F73" s="815"/>
      <c r="G73" s="815"/>
    </row>
    <row r="74" spans="1:9" ht="15.75">
      <c r="A74" s="805"/>
      <c r="B74" s="806"/>
      <c r="C74" s="806"/>
      <c r="D74" s="806"/>
      <c r="E74" s="806"/>
      <c r="F74" s="806"/>
      <c r="G74" s="807"/>
      <c r="H74" s="567"/>
    </row>
    <row r="75" spans="1:9" ht="24">
      <c r="A75" s="535" t="s">
        <v>139</v>
      </c>
      <c r="B75" s="535" t="s">
        <v>140</v>
      </c>
      <c r="C75" s="535" t="s">
        <v>141</v>
      </c>
      <c r="D75" s="535" t="s">
        <v>121</v>
      </c>
      <c r="E75" s="536" t="s">
        <v>638</v>
      </c>
      <c r="F75" s="569" t="s">
        <v>725</v>
      </c>
      <c r="G75" s="568" t="s">
        <v>724</v>
      </c>
      <c r="H75" s="568" t="s">
        <v>726</v>
      </c>
    </row>
    <row r="76" spans="1:9" ht="15.75">
      <c r="A76" s="529">
        <v>1</v>
      </c>
      <c r="B76" s="529" t="s">
        <v>122</v>
      </c>
      <c r="C76" s="530" t="s">
        <v>663</v>
      </c>
      <c r="D76" s="529">
        <v>13367</v>
      </c>
      <c r="E76" s="531">
        <v>2</v>
      </c>
      <c r="F76" s="537"/>
      <c r="G76" s="532">
        <f>E76*F76</f>
        <v>0</v>
      </c>
      <c r="H76" s="571">
        <f>G76/12</f>
        <v>0</v>
      </c>
    </row>
    <row r="77" spans="1:9" ht="15.75">
      <c r="A77" s="529">
        <v>2</v>
      </c>
      <c r="B77" s="529" t="s">
        <v>122</v>
      </c>
      <c r="C77" s="530" t="s">
        <v>664</v>
      </c>
      <c r="D77" s="529">
        <v>25687</v>
      </c>
      <c r="E77" s="531">
        <v>2</v>
      </c>
      <c r="F77" s="537"/>
      <c r="G77" s="532">
        <f t="shared" ref="G77:G88" si="6">E77*F77</f>
        <v>0</v>
      </c>
      <c r="H77" s="571">
        <f t="shared" ref="H77:H89" si="7">G77/12</f>
        <v>0</v>
      </c>
    </row>
    <row r="78" spans="1:9" ht="15.75">
      <c r="A78" s="529">
        <v>3</v>
      </c>
      <c r="B78" s="529" t="s">
        <v>650</v>
      </c>
      <c r="C78" s="530" t="s">
        <v>665</v>
      </c>
      <c r="D78" s="529">
        <v>365</v>
      </c>
      <c r="E78" s="531">
        <v>1</v>
      </c>
      <c r="F78" s="537"/>
      <c r="G78" s="532">
        <f t="shared" si="6"/>
        <v>0</v>
      </c>
      <c r="H78" s="571">
        <f t="shared" si="7"/>
        <v>0</v>
      </c>
    </row>
    <row r="79" spans="1:9" ht="15.75">
      <c r="A79" s="529">
        <v>4</v>
      </c>
      <c r="B79" s="529" t="s">
        <v>62</v>
      </c>
      <c r="C79" s="530" t="s">
        <v>666</v>
      </c>
      <c r="D79" s="529">
        <v>12754</v>
      </c>
      <c r="E79" s="531">
        <v>1</v>
      </c>
      <c r="F79" s="537"/>
      <c r="G79" s="532">
        <f t="shared" si="6"/>
        <v>0</v>
      </c>
      <c r="H79" s="571">
        <f t="shared" si="7"/>
        <v>0</v>
      </c>
    </row>
    <row r="80" spans="1:9" ht="15.75">
      <c r="A80" s="529">
        <v>5</v>
      </c>
      <c r="B80" s="529" t="s">
        <v>122</v>
      </c>
      <c r="C80" s="530" t="s">
        <v>667</v>
      </c>
      <c r="D80" s="529">
        <v>27788</v>
      </c>
      <c r="E80" s="531">
        <v>12</v>
      </c>
      <c r="F80" s="537"/>
      <c r="G80" s="532">
        <f t="shared" si="6"/>
        <v>0</v>
      </c>
      <c r="H80" s="571">
        <f t="shared" si="7"/>
        <v>0</v>
      </c>
    </row>
    <row r="81" spans="1:9" ht="15.75">
      <c r="A81" s="529">
        <v>6</v>
      </c>
      <c r="B81" s="529" t="s">
        <v>122</v>
      </c>
      <c r="C81" s="530" t="s">
        <v>668</v>
      </c>
      <c r="D81" s="529">
        <v>11711</v>
      </c>
      <c r="E81" s="531">
        <v>8</v>
      </c>
      <c r="F81" s="537"/>
      <c r="G81" s="532">
        <f t="shared" si="6"/>
        <v>0</v>
      </c>
      <c r="H81" s="571">
        <f t="shared" si="7"/>
        <v>0</v>
      </c>
    </row>
    <row r="82" spans="1:9" ht="15.75">
      <c r="A82" s="529">
        <v>7</v>
      </c>
      <c r="B82" s="529" t="s">
        <v>122</v>
      </c>
      <c r="C82" s="530" t="s">
        <v>669</v>
      </c>
      <c r="D82" s="529">
        <v>27128</v>
      </c>
      <c r="E82" s="531">
        <v>6</v>
      </c>
      <c r="F82" s="537"/>
      <c r="G82" s="532">
        <f t="shared" si="6"/>
        <v>0</v>
      </c>
      <c r="H82" s="571">
        <f t="shared" si="7"/>
        <v>0</v>
      </c>
    </row>
    <row r="83" spans="1:9" ht="30">
      <c r="A83" s="529">
        <v>8</v>
      </c>
      <c r="B83" s="529" t="s">
        <v>650</v>
      </c>
      <c r="C83" s="530" t="s">
        <v>670</v>
      </c>
      <c r="D83" s="529">
        <v>11711</v>
      </c>
      <c r="E83" s="531">
        <v>8</v>
      </c>
      <c r="F83" s="537"/>
      <c r="G83" s="532">
        <f t="shared" si="6"/>
        <v>0</v>
      </c>
      <c r="H83" s="571">
        <f t="shared" si="7"/>
        <v>0</v>
      </c>
    </row>
    <row r="84" spans="1:9" ht="15.75">
      <c r="A84" s="529">
        <v>9</v>
      </c>
      <c r="B84" s="529" t="s">
        <v>122</v>
      </c>
      <c r="C84" s="530" t="s">
        <v>671</v>
      </c>
      <c r="D84" s="529">
        <v>10346</v>
      </c>
      <c r="E84" s="531">
        <v>3</v>
      </c>
      <c r="F84" s="537"/>
      <c r="G84" s="532">
        <f t="shared" si="6"/>
        <v>0</v>
      </c>
      <c r="H84" s="571">
        <f t="shared" si="7"/>
        <v>0</v>
      </c>
    </row>
    <row r="85" spans="1:9" ht="15.75">
      <c r="A85" s="529">
        <v>10</v>
      </c>
      <c r="B85" s="529" t="s">
        <v>62</v>
      </c>
      <c r="C85" s="530" t="s">
        <v>672</v>
      </c>
      <c r="D85" s="529">
        <v>269</v>
      </c>
      <c r="E85" s="531">
        <v>3</v>
      </c>
      <c r="F85" s="537"/>
      <c r="G85" s="532">
        <f t="shared" si="6"/>
        <v>0</v>
      </c>
      <c r="H85" s="571">
        <f t="shared" si="7"/>
        <v>0</v>
      </c>
    </row>
    <row r="86" spans="1:9" ht="15.75">
      <c r="A86" s="529">
        <v>11</v>
      </c>
      <c r="B86" s="529" t="s">
        <v>650</v>
      </c>
      <c r="C86" s="530" t="s">
        <v>673</v>
      </c>
      <c r="D86" s="529">
        <v>11882</v>
      </c>
      <c r="E86" s="531">
        <v>6</v>
      </c>
      <c r="F86" s="537"/>
      <c r="G86" s="532">
        <f t="shared" si="6"/>
        <v>0</v>
      </c>
      <c r="H86" s="571">
        <f t="shared" si="7"/>
        <v>0</v>
      </c>
    </row>
    <row r="87" spans="1:9" ht="15.75">
      <c r="A87" s="529">
        <v>12</v>
      </c>
      <c r="B87" s="529" t="s">
        <v>62</v>
      </c>
      <c r="C87" s="530" t="s">
        <v>674</v>
      </c>
      <c r="D87" s="529">
        <v>8358</v>
      </c>
      <c r="E87" s="531">
        <v>24</v>
      </c>
      <c r="F87" s="537"/>
      <c r="G87" s="532">
        <f t="shared" si="6"/>
        <v>0</v>
      </c>
      <c r="H87" s="571">
        <f t="shared" si="7"/>
        <v>0</v>
      </c>
    </row>
    <row r="88" spans="1:9" ht="30.75" thickBot="1">
      <c r="A88" s="529">
        <v>13</v>
      </c>
      <c r="B88" s="529" t="s">
        <v>122</v>
      </c>
      <c r="C88" s="530" t="s">
        <v>675</v>
      </c>
      <c r="D88" s="529">
        <v>37401</v>
      </c>
      <c r="E88" s="531">
        <v>8</v>
      </c>
      <c r="F88" s="537"/>
      <c r="G88" s="532">
        <f t="shared" si="6"/>
        <v>0</v>
      </c>
      <c r="H88" s="571">
        <f t="shared" si="7"/>
        <v>0</v>
      </c>
    </row>
    <row r="89" spans="1:9" ht="16.5" thickBot="1">
      <c r="A89" s="801"/>
      <c r="B89" s="802"/>
      <c r="C89" s="802"/>
      <c r="D89" s="802"/>
      <c r="E89" s="803"/>
      <c r="F89" s="582"/>
      <c r="G89" s="583">
        <f>E89*F89</f>
        <v>0</v>
      </c>
      <c r="H89" s="583">
        <f t="shared" si="7"/>
        <v>0</v>
      </c>
    </row>
    <row r="90" spans="1:9" ht="15.75">
      <c r="A90" s="818" t="s">
        <v>471</v>
      </c>
      <c r="B90" s="816"/>
      <c r="C90" s="816"/>
      <c r="D90" s="816"/>
      <c r="E90" s="817"/>
      <c r="F90" s="616">
        <f>SUM(F76:F89)</f>
        <v>0</v>
      </c>
      <c r="G90" s="617">
        <f>SUM(G76:G89)</f>
        <v>0</v>
      </c>
      <c r="H90" s="618">
        <f>G90/12</f>
        <v>0</v>
      </c>
      <c r="I90" t="s">
        <v>4</v>
      </c>
    </row>
    <row r="92" spans="1:9" ht="28.5">
      <c r="A92" s="815" t="s">
        <v>676</v>
      </c>
      <c r="B92" s="815"/>
      <c r="C92" s="815"/>
      <c r="D92" s="815"/>
      <c r="E92" s="815"/>
      <c r="F92" s="815"/>
      <c r="G92" s="815"/>
    </row>
    <row r="93" spans="1:9" ht="15.75">
      <c r="A93" s="805"/>
      <c r="B93" s="806"/>
      <c r="C93" s="806"/>
      <c r="D93" s="806"/>
      <c r="E93" s="806"/>
      <c r="F93" s="806"/>
      <c r="G93" s="807"/>
      <c r="H93" s="567"/>
    </row>
    <row r="94" spans="1:9" ht="24">
      <c r="A94" s="535" t="s">
        <v>139</v>
      </c>
      <c r="B94" s="535" t="s">
        <v>140</v>
      </c>
      <c r="C94" s="535" t="s">
        <v>141</v>
      </c>
      <c r="D94" s="535" t="s">
        <v>121</v>
      </c>
      <c r="E94" s="536" t="s">
        <v>638</v>
      </c>
      <c r="F94" s="569" t="s">
        <v>725</v>
      </c>
      <c r="G94" s="568" t="s">
        <v>724</v>
      </c>
      <c r="H94" s="568" t="s">
        <v>726</v>
      </c>
    </row>
    <row r="95" spans="1:9" ht="15.75">
      <c r="A95" s="529">
        <v>1</v>
      </c>
      <c r="B95" s="529" t="s">
        <v>122</v>
      </c>
      <c r="C95" s="530" t="s">
        <v>663</v>
      </c>
      <c r="D95" s="529">
        <v>13367</v>
      </c>
      <c r="E95" s="531">
        <v>2</v>
      </c>
      <c r="F95" s="537"/>
      <c r="G95" s="532">
        <f>F95*E95</f>
        <v>0</v>
      </c>
      <c r="H95" s="571">
        <f>G95/12</f>
        <v>0</v>
      </c>
    </row>
    <row r="96" spans="1:9" ht="15.75">
      <c r="A96" s="529">
        <v>2</v>
      </c>
      <c r="B96" s="529" t="s">
        <v>122</v>
      </c>
      <c r="C96" s="530" t="s">
        <v>664</v>
      </c>
      <c r="D96" s="529">
        <v>25687</v>
      </c>
      <c r="E96" s="531">
        <v>2</v>
      </c>
      <c r="F96" s="537"/>
      <c r="G96" s="532">
        <f t="shared" ref="G96:G107" si="8">E96*F96</f>
        <v>0</v>
      </c>
      <c r="H96" s="571">
        <f t="shared" ref="H96:H107" si="9">G96/12</f>
        <v>0</v>
      </c>
    </row>
    <row r="97" spans="1:9" ht="15.75">
      <c r="A97" s="529">
        <v>3</v>
      </c>
      <c r="B97" s="529" t="s">
        <v>650</v>
      </c>
      <c r="C97" s="530" t="s">
        <v>665</v>
      </c>
      <c r="D97" s="529">
        <v>365</v>
      </c>
      <c r="E97" s="531">
        <v>1</v>
      </c>
      <c r="F97" s="537"/>
      <c r="G97" s="532">
        <f t="shared" si="8"/>
        <v>0</v>
      </c>
      <c r="H97" s="571">
        <f t="shared" si="9"/>
        <v>0</v>
      </c>
    </row>
    <row r="98" spans="1:9" ht="15.75">
      <c r="A98" s="529">
        <v>4</v>
      </c>
      <c r="B98" s="529" t="s">
        <v>62</v>
      </c>
      <c r="C98" s="530" t="s">
        <v>666</v>
      </c>
      <c r="D98" s="529">
        <v>12754</v>
      </c>
      <c r="E98" s="531">
        <v>1</v>
      </c>
      <c r="F98" s="537"/>
      <c r="G98" s="532">
        <f t="shared" si="8"/>
        <v>0</v>
      </c>
      <c r="H98" s="571">
        <f t="shared" si="9"/>
        <v>0</v>
      </c>
    </row>
    <row r="99" spans="1:9" ht="15.75">
      <c r="A99" s="529">
        <v>5</v>
      </c>
      <c r="B99" s="529" t="s">
        <v>122</v>
      </c>
      <c r="C99" s="530" t="s">
        <v>667</v>
      </c>
      <c r="D99" s="529">
        <v>27788</v>
      </c>
      <c r="E99" s="531">
        <v>12</v>
      </c>
      <c r="F99" s="537"/>
      <c r="G99" s="532">
        <f t="shared" si="8"/>
        <v>0</v>
      </c>
      <c r="H99" s="571">
        <f t="shared" si="9"/>
        <v>0</v>
      </c>
    </row>
    <row r="100" spans="1:9" ht="15.75">
      <c r="A100" s="529">
        <v>6</v>
      </c>
      <c r="B100" s="529" t="s">
        <v>122</v>
      </c>
      <c r="C100" s="530" t="s">
        <v>668</v>
      </c>
      <c r="D100" s="529">
        <v>11711</v>
      </c>
      <c r="E100" s="531">
        <v>8</v>
      </c>
      <c r="F100" s="537"/>
      <c r="G100" s="532">
        <f t="shared" si="8"/>
        <v>0</v>
      </c>
      <c r="H100" s="571">
        <f t="shared" si="9"/>
        <v>0</v>
      </c>
    </row>
    <row r="101" spans="1:9" ht="15.75">
      <c r="A101" s="529">
        <v>7</v>
      </c>
      <c r="B101" s="529" t="s">
        <v>122</v>
      </c>
      <c r="C101" s="530" t="s">
        <v>669</v>
      </c>
      <c r="D101" s="529">
        <v>27128</v>
      </c>
      <c r="E101" s="531">
        <v>6</v>
      </c>
      <c r="F101" s="537"/>
      <c r="G101" s="532">
        <f t="shared" si="8"/>
        <v>0</v>
      </c>
      <c r="H101" s="571">
        <f t="shared" si="9"/>
        <v>0</v>
      </c>
    </row>
    <row r="102" spans="1:9" ht="30">
      <c r="A102" s="529">
        <v>8</v>
      </c>
      <c r="B102" s="529" t="s">
        <v>650</v>
      </c>
      <c r="C102" s="530" t="s">
        <v>670</v>
      </c>
      <c r="D102" s="529">
        <v>11711</v>
      </c>
      <c r="E102" s="531">
        <v>8</v>
      </c>
      <c r="F102" s="537"/>
      <c r="G102" s="532">
        <f t="shared" si="8"/>
        <v>0</v>
      </c>
      <c r="H102" s="571">
        <f t="shared" si="9"/>
        <v>0</v>
      </c>
    </row>
    <row r="103" spans="1:9" ht="15.75">
      <c r="A103" s="529">
        <v>9</v>
      </c>
      <c r="B103" s="529" t="s">
        <v>122</v>
      </c>
      <c r="C103" s="530" t="s">
        <v>671</v>
      </c>
      <c r="D103" s="529">
        <v>10346</v>
      </c>
      <c r="E103" s="531">
        <v>3</v>
      </c>
      <c r="F103" s="537"/>
      <c r="G103" s="532">
        <f t="shared" si="8"/>
        <v>0</v>
      </c>
      <c r="H103" s="571">
        <f t="shared" si="9"/>
        <v>0</v>
      </c>
    </row>
    <row r="104" spans="1:9" ht="15.75">
      <c r="A104" s="529">
        <v>10</v>
      </c>
      <c r="B104" s="529" t="s">
        <v>62</v>
      </c>
      <c r="C104" s="530" t="s">
        <v>727</v>
      </c>
      <c r="D104" s="529">
        <v>269</v>
      </c>
      <c r="E104" s="531">
        <v>3</v>
      </c>
      <c r="F104" s="537"/>
      <c r="G104" s="532">
        <f t="shared" si="8"/>
        <v>0</v>
      </c>
      <c r="H104" s="571">
        <f t="shared" si="9"/>
        <v>0</v>
      </c>
    </row>
    <row r="105" spans="1:9" ht="15.75">
      <c r="A105" s="529">
        <v>11</v>
      </c>
      <c r="B105" s="529" t="s">
        <v>650</v>
      </c>
      <c r="C105" s="530" t="s">
        <v>673</v>
      </c>
      <c r="D105" s="529">
        <v>11882</v>
      </c>
      <c r="E105" s="531">
        <v>6</v>
      </c>
      <c r="F105" s="537"/>
      <c r="G105" s="532">
        <f t="shared" si="8"/>
        <v>0</v>
      </c>
      <c r="H105" s="571">
        <f t="shared" si="9"/>
        <v>0</v>
      </c>
    </row>
    <row r="106" spans="1:9" ht="15.75">
      <c r="A106" s="529">
        <v>12</v>
      </c>
      <c r="B106" s="529" t="s">
        <v>62</v>
      </c>
      <c r="C106" s="530" t="s">
        <v>674</v>
      </c>
      <c r="D106" s="529">
        <v>8358</v>
      </c>
      <c r="E106" s="531">
        <v>24</v>
      </c>
      <c r="F106" s="537"/>
      <c r="G106" s="532">
        <f t="shared" si="8"/>
        <v>0</v>
      </c>
      <c r="H106" s="571">
        <f t="shared" si="9"/>
        <v>0</v>
      </c>
    </row>
    <row r="107" spans="1:9" ht="30.75" thickBot="1">
      <c r="A107" s="529">
        <v>13</v>
      </c>
      <c r="B107" s="529" t="s">
        <v>122</v>
      </c>
      <c r="C107" s="530" t="s">
        <v>675</v>
      </c>
      <c r="D107" s="529">
        <v>37401</v>
      </c>
      <c r="E107" s="531">
        <v>8</v>
      </c>
      <c r="F107" s="537"/>
      <c r="G107" s="532">
        <f t="shared" si="8"/>
        <v>0</v>
      </c>
      <c r="H107" s="571">
        <f t="shared" si="9"/>
        <v>0</v>
      </c>
    </row>
    <row r="108" spans="1:9" ht="16.5" thickBot="1">
      <c r="A108" s="801"/>
      <c r="B108" s="802"/>
      <c r="C108" s="802"/>
      <c r="D108" s="802"/>
      <c r="E108" s="803"/>
      <c r="F108" s="582"/>
      <c r="G108" s="583">
        <f>E108*F108</f>
        <v>0</v>
      </c>
      <c r="H108" s="582">
        <f>G108/12</f>
        <v>0</v>
      </c>
    </row>
    <row r="109" spans="1:9" ht="15.75">
      <c r="A109" s="818" t="s">
        <v>471</v>
      </c>
      <c r="B109" s="816"/>
      <c r="C109" s="816"/>
      <c r="D109" s="816"/>
      <c r="E109" s="817"/>
      <c r="F109" s="616">
        <f>SUM(F95:F108)</f>
        <v>0</v>
      </c>
      <c r="G109" s="617">
        <f>SUM(G95:G108)</f>
        <v>0</v>
      </c>
      <c r="H109" s="581">
        <f>G109/12</f>
        <v>0</v>
      </c>
      <c r="I109" t="s">
        <v>5</v>
      </c>
    </row>
    <row r="111" spans="1:9" ht="28.5">
      <c r="A111" s="804" t="s">
        <v>477</v>
      </c>
      <c r="B111" s="804"/>
      <c r="C111" s="804"/>
      <c r="D111" s="804"/>
      <c r="E111" s="804"/>
      <c r="F111" s="804"/>
      <c r="G111" s="804"/>
      <c r="I111" s="114"/>
    </row>
    <row r="112" spans="1:9" ht="15.75">
      <c r="A112" s="805" t="s">
        <v>656</v>
      </c>
      <c r="B112" s="806"/>
      <c r="C112" s="806"/>
      <c r="D112" s="806"/>
      <c r="E112" s="806"/>
      <c r="F112" s="806"/>
      <c r="G112" s="807"/>
      <c r="H112" s="567"/>
    </row>
    <row r="113" spans="1:9" ht="24">
      <c r="A113" s="535" t="s">
        <v>139</v>
      </c>
      <c r="B113" s="535" t="s">
        <v>140</v>
      </c>
      <c r="C113" s="535" t="s">
        <v>141</v>
      </c>
      <c r="D113" s="535" t="s">
        <v>121</v>
      </c>
      <c r="E113" s="536" t="s">
        <v>638</v>
      </c>
      <c r="F113" s="569" t="s">
        <v>725</v>
      </c>
      <c r="G113" s="568" t="s">
        <v>724</v>
      </c>
      <c r="H113" s="568" t="s">
        <v>726</v>
      </c>
    </row>
    <row r="114" spans="1:9" ht="15.75">
      <c r="A114" s="529">
        <v>1</v>
      </c>
      <c r="B114" s="529" t="s">
        <v>122</v>
      </c>
      <c r="C114" s="530" t="s">
        <v>663</v>
      </c>
      <c r="D114" s="529">
        <v>13367</v>
      </c>
      <c r="E114" s="531">
        <v>2</v>
      </c>
      <c r="F114" s="537"/>
      <c r="G114" s="532">
        <f>F114*E114</f>
        <v>0</v>
      </c>
      <c r="H114" s="571">
        <f>G114/12</f>
        <v>0</v>
      </c>
      <c r="I114" s="116"/>
    </row>
    <row r="115" spans="1:9" ht="15.75">
      <c r="A115" s="529">
        <v>2</v>
      </c>
      <c r="B115" s="529" t="s">
        <v>122</v>
      </c>
      <c r="C115" s="530" t="s">
        <v>728</v>
      </c>
      <c r="D115" s="529">
        <v>25687</v>
      </c>
      <c r="E115" s="531">
        <v>3</v>
      </c>
      <c r="F115" s="537"/>
      <c r="G115" s="532">
        <f t="shared" ref="G115:G125" si="10">F115*E115</f>
        <v>0</v>
      </c>
      <c r="H115" s="571">
        <f t="shared" ref="H115:H124" si="11">G115/12</f>
        <v>0</v>
      </c>
    </row>
    <row r="116" spans="1:9" ht="15.75">
      <c r="A116" s="529">
        <v>3</v>
      </c>
      <c r="B116" s="529" t="s">
        <v>650</v>
      </c>
      <c r="C116" s="530" t="s">
        <v>665</v>
      </c>
      <c r="D116" s="529">
        <v>365</v>
      </c>
      <c r="E116" s="531">
        <v>1</v>
      </c>
      <c r="F116" s="537"/>
      <c r="G116" s="532">
        <f t="shared" si="10"/>
        <v>0</v>
      </c>
      <c r="H116" s="571">
        <f t="shared" si="11"/>
        <v>0</v>
      </c>
    </row>
    <row r="117" spans="1:9" ht="15.75">
      <c r="A117" s="529">
        <v>4</v>
      </c>
      <c r="B117" s="529" t="s">
        <v>62</v>
      </c>
      <c r="C117" s="530" t="s">
        <v>666</v>
      </c>
      <c r="D117" s="529">
        <v>12754</v>
      </c>
      <c r="E117" s="531">
        <v>1</v>
      </c>
      <c r="F117" s="537"/>
      <c r="G117" s="532">
        <f t="shared" si="10"/>
        <v>0</v>
      </c>
      <c r="H117" s="571">
        <f t="shared" si="11"/>
        <v>0</v>
      </c>
    </row>
    <row r="118" spans="1:9" ht="15.75">
      <c r="A118" s="529">
        <v>5</v>
      </c>
      <c r="B118" s="529" t="s">
        <v>122</v>
      </c>
      <c r="C118" s="530" t="s">
        <v>732</v>
      </c>
      <c r="D118" s="529">
        <v>27788</v>
      </c>
      <c r="E118" s="531">
        <v>12</v>
      </c>
      <c r="F118" s="537"/>
      <c r="G118" s="532">
        <f t="shared" si="10"/>
        <v>0</v>
      </c>
      <c r="H118" s="571">
        <f t="shared" si="11"/>
        <v>0</v>
      </c>
    </row>
    <row r="119" spans="1:9" ht="15.75">
      <c r="A119" s="529">
        <v>6</v>
      </c>
      <c r="B119" s="529" t="s">
        <v>122</v>
      </c>
      <c r="C119" s="530" t="s">
        <v>729</v>
      </c>
      <c r="D119" s="529">
        <v>10677</v>
      </c>
      <c r="E119" s="531">
        <v>6</v>
      </c>
      <c r="F119" s="537"/>
      <c r="G119" s="532">
        <f t="shared" si="10"/>
        <v>0</v>
      </c>
      <c r="H119" s="571">
        <f t="shared" si="11"/>
        <v>0</v>
      </c>
    </row>
    <row r="120" spans="1:9" ht="15.75">
      <c r="A120" s="529">
        <v>7</v>
      </c>
      <c r="B120" s="529" t="s">
        <v>122</v>
      </c>
      <c r="C120" s="530" t="s">
        <v>730</v>
      </c>
      <c r="D120" s="529">
        <v>27128</v>
      </c>
      <c r="E120" s="531">
        <v>8</v>
      </c>
      <c r="F120" s="537"/>
      <c r="G120" s="532">
        <f t="shared" si="10"/>
        <v>0</v>
      </c>
      <c r="H120" s="571">
        <f t="shared" si="11"/>
        <v>0</v>
      </c>
    </row>
    <row r="121" spans="1:9" ht="15.75">
      <c r="A121" s="529">
        <v>8</v>
      </c>
      <c r="B121" s="529" t="s">
        <v>650</v>
      </c>
      <c r="C121" s="530" t="s">
        <v>731</v>
      </c>
      <c r="D121" s="529">
        <v>10398</v>
      </c>
      <c r="E121" s="531">
        <v>8</v>
      </c>
      <c r="F121" s="537"/>
      <c r="G121" s="532">
        <f t="shared" si="10"/>
        <v>0</v>
      </c>
      <c r="H121" s="571">
        <f t="shared" si="11"/>
        <v>0</v>
      </c>
    </row>
    <row r="122" spans="1:9" ht="15.75">
      <c r="A122" s="529">
        <v>9</v>
      </c>
      <c r="B122" s="529" t="s">
        <v>122</v>
      </c>
      <c r="C122" s="530" t="s">
        <v>671</v>
      </c>
      <c r="D122" s="529">
        <v>10346</v>
      </c>
      <c r="E122" s="531">
        <v>4</v>
      </c>
      <c r="F122" s="537"/>
      <c r="G122" s="532">
        <f t="shared" si="10"/>
        <v>0</v>
      </c>
      <c r="H122" s="571">
        <f t="shared" si="11"/>
        <v>0</v>
      </c>
    </row>
    <row r="123" spans="1:9" ht="15.75">
      <c r="A123" s="529">
        <v>10</v>
      </c>
      <c r="B123" s="529" t="s">
        <v>62</v>
      </c>
      <c r="C123" s="530" t="s">
        <v>727</v>
      </c>
      <c r="D123" s="529">
        <v>269</v>
      </c>
      <c r="E123" s="531">
        <v>2</v>
      </c>
      <c r="F123" s="537"/>
      <c r="G123" s="532">
        <f t="shared" si="10"/>
        <v>0</v>
      </c>
      <c r="H123" s="571">
        <f t="shared" si="11"/>
        <v>0</v>
      </c>
    </row>
    <row r="124" spans="1:9" ht="16.5" thickBot="1">
      <c r="A124" s="529">
        <v>11</v>
      </c>
      <c r="B124" s="529" t="s">
        <v>62</v>
      </c>
      <c r="C124" s="530" t="s">
        <v>674</v>
      </c>
      <c r="D124" s="529">
        <v>8358</v>
      </c>
      <c r="E124" s="531">
        <v>12</v>
      </c>
      <c r="F124" s="537"/>
      <c r="G124" s="532">
        <f t="shared" si="10"/>
        <v>0</v>
      </c>
      <c r="H124" s="571">
        <f t="shared" si="11"/>
        <v>0</v>
      </c>
    </row>
    <row r="125" spans="1:9" ht="16.5" thickBot="1">
      <c r="A125" s="801"/>
      <c r="B125" s="802"/>
      <c r="C125" s="802"/>
      <c r="D125" s="802"/>
      <c r="E125" s="803"/>
      <c r="F125" s="582"/>
      <c r="G125" s="582">
        <f t="shared" si="10"/>
        <v>0</v>
      </c>
      <c r="H125" s="582">
        <f>G125/12</f>
        <v>0</v>
      </c>
    </row>
    <row r="126" spans="1:9" ht="15.75">
      <c r="A126" s="818" t="s">
        <v>471</v>
      </c>
      <c r="B126" s="816"/>
      <c r="C126" s="816"/>
      <c r="D126" s="816"/>
      <c r="E126" s="817"/>
      <c r="F126" s="616">
        <f>SUM(F114:F125)</f>
        <v>0</v>
      </c>
      <c r="G126" s="617">
        <f>SUM(G114:G125)</f>
        <v>0</v>
      </c>
      <c r="H126" s="581">
        <f>G126/12</f>
        <v>0</v>
      </c>
      <c r="I126" t="s">
        <v>6</v>
      </c>
    </row>
    <row r="128" spans="1:9" ht="28.5">
      <c r="A128" s="804" t="s">
        <v>677</v>
      </c>
      <c r="B128" s="804"/>
      <c r="C128" s="804"/>
      <c r="D128" s="804"/>
      <c r="E128" s="804"/>
      <c r="F128" s="804"/>
      <c r="G128" s="804"/>
    </row>
    <row r="129" spans="1:9" ht="15.75">
      <c r="A129" s="805" t="s">
        <v>656</v>
      </c>
      <c r="B129" s="806"/>
      <c r="C129" s="806"/>
      <c r="D129" s="806"/>
      <c r="E129" s="806"/>
      <c r="F129" s="806"/>
      <c r="G129" s="807"/>
      <c r="H129" s="567"/>
    </row>
    <row r="130" spans="1:9" ht="24">
      <c r="A130" s="535" t="s">
        <v>139</v>
      </c>
      <c r="B130" s="535" t="s">
        <v>140</v>
      </c>
      <c r="C130" s="535" t="s">
        <v>141</v>
      </c>
      <c r="D130" s="535" t="s">
        <v>121</v>
      </c>
      <c r="E130" s="536" t="s">
        <v>638</v>
      </c>
      <c r="F130" s="569" t="s">
        <v>725</v>
      </c>
      <c r="G130" s="568" t="s">
        <v>724</v>
      </c>
      <c r="H130" s="568" t="s">
        <v>726</v>
      </c>
    </row>
    <row r="131" spans="1:9" ht="30">
      <c r="A131" s="529">
        <v>1</v>
      </c>
      <c r="B131" s="529" t="s">
        <v>122</v>
      </c>
      <c r="C131" s="530" t="s">
        <v>678</v>
      </c>
      <c r="D131" s="529">
        <v>8796</v>
      </c>
      <c r="E131" s="531">
        <v>2</v>
      </c>
      <c r="F131" s="537"/>
      <c r="G131" s="532">
        <f>E131*F131</f>
        <v>0</v>
      </c>
      <c r="H131" s="571">
        <f>G131/12</f>
        <v>0</v>
      </c>
    </row>
    <row r="132" spans="1:9" ht="15.75">
      <c r="A132" s="529">
        <v>2</v>
      </c>
      <c r="B132" s="529" t="s">
        <v>650</v>
      </c>
      <c r="C132" s="530" t="s">
        <v>679</v>
      </c>
      <c r="D132" s="529">
        <v>9722</v>
      </c>
      <c r="E132" s="531">
        <v>1</v>
      </c>
      <c r="F132" s="537"/>
      <c r="G132" s="532">
        <f t="shared" ref="G132:G138" si="12">E132*F132</f>
        <v>0</v>
      </c>
      <c r="H132" s="571">
        <f t="shared" ref="H132:H138" si="13">G132/12</f>
        <v>0</v>
      </c>
    </row>
    <row r="133" spans="1:9" ht="15.75">
      <c r="A133" s="529">
        <v>3</v>
      </c>
      <c r="B133" s="529" t="s">
        <v>652</v>
      </c>
      <c r="C133" s="530" t="s">
        <v>680</v>
      </c>
      <c r="D133" s="529">
        <v>39564</v>
      </c>
      <c r="E133" s="531">
        <v>2</v>
      </c>
      <c r="F133" s="537"/>
      <c r="G133" s="532">
        <f t="shared" si="12"/>
        <v>0</v>
      </c>
      <c r="H133" s="571">
        <f t="shared" si="13"/>
        <v>0</v>
      </c>
    </row>
    <row r="134" spans="1:9" ht="15.75">
      <c r="A134" s="529">
        <v>4</v>
      </c>
      <c r="B134" s="529" t="s">
        <v>652</v>
      </c>
      <c r="C134" s="530" t="s">
        <v>681</v>
      </c>
      <c r="D134" s="529">
        <v>20723</v>
      </c>
      <c r="E134" s="531">
        <v>12</v>
      </c>
      <c r="F134" s="537"/>
      <c r="G134" s="532">
        <f t="shared" si="12"/>
        <v>0</v>
      </c>
      <c r="H134" s="571">
        <f t="shared" si="13"/>
        <v>0</v>
      </c>
    </row>
    <row r="135" spans="1:9" ht="15.75">
      <c r="A135" s="529">
        <v>5</v>
      </c>
      <c r="B135" s="529" t="s">
        <v>122</v>
      </c>
      <c r="C135" s="530" t="s">
        <v>682</v>
      </c>
      <c r="D135" s="529">
        <v>26742</v>
      </c>
      <c r="E135" s="531">
        <v>2</v>
      </c>
      <c r="F135" s="537"/>
      <c r="G135" s="532">
        <f t="shared" si="12"/>
        <v>0</v>
      </c>
      <c r="H135" s="571">
        <f t="shared" si="13"/>
        <v>0</v>
      </c>
    </row>
    <row r="136" spans="1:9" ht="45">
      <c r="A136" s="529">
        <v>6</v>
      </c>
      <c r="B136" s="529" t="s">
        <v>122</v>
      </c>
      <c r="C136" s="530" t="s">
        <v>683</v>
      </c>
      <c r="D136" s="529">
        <v>11711</v>
      </c>
      <c r="E136" s="531">
        <v>1</v>
      </c>
      <c r="F136" s="537"/>
      <c r="G136" s="532">
        <f t="shared" si="12"/>
        <v>0</v>
      </c>
      <c r="H136" s="571">
        <f t="shared" si="13"/>
        <v>0</v>
      </c>
    </row>
    <row r="137" spans="1:9" ht="15.75">
      <c r="A137" s="529">
        <v>7</v>
      </c>
      <c r="B137" s="529" t="s">
        <v>122</v>
      </c>
      <c r="C137" s="530" t="s">
        <v>684</v>
      </c>
      <c r="D137" s="529">
        <v>8358</v>
      </c>
      <c r="E137" s="531">
        <v>12</v>
      </c>
      <c r="F137" s="537"/>
      <c r="G137" s="532">
        <f t="shared" si="12"/>
        <v>0</v>
      </c>
      <c r="H137" s="571">
        <f t="shared" si="13"/>
        <v>0</v>
      </c>
    </row>
    <row r="138" spans="1:9" ht="16.5" thickBot="1">
      <c r="A138" s="529">
        <v>8</v>
      </c>
      <c r="B138" s="529" t="s">
        <v>650</v>
      </c>
      <c r="C138" s="530" t="s">
        <v>685</v>
      </c>
      <c r="D138" s="529">
        <v>41011</v>
      </c>
      <c r="E138" s="531">
        <v>1</v>
      </c>
      <c r="F138" s="537"/>
      <c r="G138" s="532">
        <f t="shared" si="12"/>
        <v>0</v>
      </c>
      <c r="H138" s="571">
        <f t="shared" si="13"/>
        <v>0</v>
      </c>
    </row>
    <row r="139" spans="1:9" ht="16.5" thickBot="1">
      <c r="A139" s="801"/>
      <c r="B139" s="802"/>
      <c r="C139" s="802"/>
      <c r="D139" s="802"/>
      <c r="E139" s="803"/>
      <c r="F139" s="582"/>
      <c r="G139" s="583">
        <f>E139*F139</f>
        <v>0</v>
      </c>
      <c r="H139" s="582">
        <f>G139/12</f>
        <v>0</v>
      </c>
    </row>
    <row r="140" spans="1:9" ht="15.75">
      <c r="A140" s="818" t="s">
        <v>471</v>
      </c>
      <c r="B140" s="816"/>
      <c r="C140" s="816"/>
      <c r="D140" s="816"/>
      <c r="E140" s="817"/>
      <c r="F140" s="616">
        <f>SUM(F131:F139)</f>
        <v>0</v>
      </c>
      <c r="G140" s="617">
        <f>SUM(G123:G139)</f>
        <v>0</v>
      </c>
      <c r="H140" s="581">
        <f>G140/12</f>
        <v>0</v>
      </c>
      <c r="I140" t="s">
        <v>7</v>
      </c>
    </row>
  </sheetData>
  <mergeCells count="27">
    <mergeCell ref="A140:E140"/>
    <mergeCell ref="A126:E126"/>
    <mergeCell ref="A109:E109"/>
    <mergeCell ref="A90:E90"/>
    <mergeCell ref="A128:G128"/>
    <mergeCell ref="A129:G129"/>
    <mergeCell ref="A139:E139"/>
    <mergeCell ref="A111:G111"/>
    <mergeCell ref="A112:G112"/>
    <mergeCell ref="A125:E125"/>
    <mergeCell ref="A92:G92"/>
    <mergeCell ref="A93:G93"/>
    <mergeCell ref="A89:E89"/>
    <mergeCell ref="A108:E108"/>
    <mergeCell ref="A1:F1"/>
    <mergeCell ref="A22:E22"/>
    <mergeCell ref="A50:G50"/>
    <mergeCell ref="A25:F25"/>
    <mergeCell ref="A26:G26"/>
    <mergeCell ref="A46:E46"/>
    <mergeCell ref="C47:E47"/>
    <mergeCell ref="C23:E23"/>
    <mergeCell ref="A70:E70"/>
    <mergeCell ref="A49:G49"/>
    <mergeCell ref="A73:G73"/>
    <mergeCell ref="A74:G74"/>
    <mergeCell ref="B71:E71"/>
  </mergeCells>
  <phoneticPr fontId="16" type="noConversion"/>
  <pageMargins left="0.51181102362204722" right="0.51181102362204722" top="1.5748031496062993" bottom="0.78740157480314965" header="0.31496062992125984" footer="0.31496062992125984"/>
  <pageSetup paperSize="9" scale="6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92D050"/>
  </sheetPr>
  <dimension ref="A2:G29"/>
  <sheetViews>
    <sheetView showGridLines="0" view="pageBreakPreview" zoomScaleNormal="100" zoomScaleSheetLayoutView="100" workbookViewId="0">
      <selection activeCell="F12" sqref="F12:F22"/>
    </sheetView>
  </sheetViews>
  <sheetFormatPr defaultRowHeight="15"/>
  <cols>
    <col min="1" max="1" width="6.28515625" customWidth="1"/>
    <col min="2" max="2" width="9.5703125" customWidth="1"/>
    <col min="3" max="3" width="8.85546875" customWidth="1"/>
    <col min="4" max="4" width="66.5703125" customWidth="1"/>
    <col min="5" max="5" width="14.140625" style="494" customWidth="1"/>
    <col min="6" max="7" width="16.140625" customWidth="1"/>
    <col min="10" max="10" width="12.140625" bestFit="1" customWidth="1"/>
    <col min="11" max="11" width="57.7109375" customWidth="1"/>
  </cols>
  <sheetData>
    <row r="2" spans="1:7" ht="31.15" customHeight="1"/>
    <row r="3" spans="1:7" ht="28.5">
      <c r="A3" s="819" t="s">
        <v>572</v>
      </c>
      <c r="B3" s="819"/>
      <c r="C3" s="819"/>
      <c r="D3" s="819"/>
      <c r="E3" s="819"/>
      <c r="F3" s="819"/>
      <c r="G3" s="538"/>
    </row>
    <row r="4" spans="1:7" ht="28.5">
      <c r="A4" s="819"/>
      <c r="B4" s="819"/>
      <c r="C4" s="819"/>
      <c r="D4" s="819"/>
      <c r="E4" s="819"/>
      <c r="F4" s="819"/>
      <c r="G4" s="538"/>
    </row>
    <row r="6" spans="1:7" ht="15.75">
      <c r="A6" s="821" t="s">
        <v>686</v>
      </c>
      <c r="B6" s="821"/>
      <c r="C6" s="821"/>
      <c r="D6" s="821"/>
      <c r="E6" s="821"/>
      <c r="F6" s="821"/>
      <c r="G6" s="539"/>
    </row>
    <row r="7" spans="1:7">
      <c r="A7" t="s">
        <v>687</v>
      </c>
    </row>
    <row r="8" spans="1:7">
      <c r="A8" t="s">
        <v>688</v>
      </c>
    </row>
    <row r="9" spans="1:7" ht="15.75" thickBot="1"/>
    <row r="10" spans="1:7" ht="16.5" thickBot="1">
      <c r="A10" s="822"/>
      <c r="B10" s="823"/>
      <c r="C10" s="823"/>
      <c r="D10" s="823"/>
      <c r="E10" s="823"/>
      <c r="F10" s="823"/>
      <c r="G10" s="824"/>
    </row>
    <row r="11" spans="1:7" ht="31.5">
      <c r="A11" s="540" t="s">
        <v>139</v>
      </c>
      <c r="B11" s="541" t="s">
        <v>581</v>
      </c>
      <c r="C11" s="541" t="s">
        <v>140</v>
      </c>
      <c r="D11" s="541" t="s">
        <v>141</v>
      </c>
      <c r="E11" s="592" t="s">
        <v>725</v>
      </c>
      <c r="F11" s="593" t="s">
        <v>724</v>
      </c>
      <c r="G11" s="623" t="s">
        <v>726</v>
      </c>
    </row>
    <row r="12" spans="1:7" ht="15.75">
      <c r="A12" s="542">
        <v>1</v>
      </c>
      <c r="B12" s="529">
        <v>5</v>
      </c>
      <c r="C12" s="529" t="s">
        <v>62</v>
      </c>
      <c r="D12" s="530" t="s">
        <v>689</v>
      </c>
      <c r="E12" s="595"/>
      <c r="F12" s="596"/>
      <c r="G12" s="624">
        <f t="shared" ref="G12:G21" si="0">F12/12</f>
        <v>0</v>
      </c>
    </row>
    <row r="13" spans="1:7" ht="15.75">
      <c r="A13" s="542">
        <v>2</v>
      </c>
      <c r="B13" s="529">
        <v>12</v>
      </c>
      <c r="C13" s="529" t="s">
        <v>650</v>
      </c>
      <c r="D13" s="530" t="s">
        <v>690</v>
      </c>
      <c r="E13" s="595"/>
      <c r="F13" s="596"/>
      <c r="G13" s="624">
        <f t="shared" si="0"/>
        <v>0</v>
      </c>
    </row>
    <row r="14" spans="1:7" ht="15.75">
      <c r="A14" s="542">
        <v>3</v>
      </c>
      <c r="B14" s="529">
        <v>2</v>
      </c>
      <c r="C14" s="529" t="s">
        <v>650</v>
      </c>
      <c r="D14" s="530" t="s">
        <v>691</v>
      </c>
      <c r="E14" s="595"/>
      <c r="F14" s="596"/>
      <c r="G14" s="624">
        <f t="shared" si="0"/>
        <v>0</v>
      </c>
    </row>
    <row r="15" spans="1:7" ht="15.75">
      <c r="A15" s="542">
        <v>4</v>
      </c>
      <c r="B15" s="529">
        <v>1</v>
      </c>
      <c r="C15" s="529" t="s">
        <v>650</v>
      </c>
      <c r="D15" s="530" t="s">
        <v>692</v>
      </c>
      <c r="E15" s="595"/>
      <c r="F15" s="596"/>
      <c r="G15" s="624">
        <f t="shared" si="0"/>
        <v>0</v>
      </c>
    </row>
    <row r="16" spans="1:7" ht="15.75">
      <c r="A16" s="542">
        <v>5</v>
      </c>
      <c r="B16" s="529">
        <v>1</v>
      </c>
      <c r="C16" s="529" t="s">
        <v>650</v>
      </c>
      <c r="D16" s="530" t="s">
        <v>693</v>
      </c>
      <c r="E16" s="595"/>
      <c r="F16" s="596"/>
      <c r="G16" s="624">
        <f t="shared" si="0"/>
        <v>0</v>
      </c>
    </row>
    <row r="17" spans="1:7" ht="15.75">
      <c r="A17" s="542">
        <v>6</v>
      </c>
      <c r="B17" s="529">
        <v>1</v>
      </c>
      <c r="C17" s="529" t="s">
        <v>650</v>
      </c>
      <c r="D17" s="530" t="s">
        <v>694</v>
      </c>
      <c r="E17" s="595"/>
      <c r="F17" s="596"/>
      <c r="G17" s="624">
        <f t="shared" si="0"/>
        <v>0</v>
      </c>
    </row>
    <row r="18" spans="1:7" ht="15.75">
      <c r="A18" s="542">
        <v>7</v>
      </c>
      <c r="B18" s="529">
        <v>2</v>
      </c>
      <c r="C18" s="529" t="s">
        <v>650</v>
      </c>
      <c r="D18" s="530" t="s">
        <v>695</v>
      </c>
      <c r="E18" s="595"/>
      <c r="F18" s="596"/>
      <c r="G18" s="624">
        <f t="shared" si="0"/>
        <v>0</v>
      </c>
    </row>
    <row r="19" spans="1:7" ht="15.75">
      <c r="A19" s="542">
        <v>8</v>
      </c>
      <c r="B19" s="529">
        <v>1</v>
      </c>
      <c r="C19" s="529" t="s">
        <v>650</v>
      </c>
      <c r="D19" s="530" t="s">
        <v>696</v>
      </c>
      <c r="E19" s="595"/>
      <c r="F19" s="596"/>
      <c r="G19" s="624">
        <f t="shared" si="0"/>
        <v>0</v>
      </c>
    </row>
    <row r="20" spans="1:7" ht="15.75">
      <c r="A20" s="542">
        <v>9</v>
      </c>
      <c r="B20" s="529">
        <v>1</v>
      </c>
      <c r="C20" s="529" t="s">
        <v>650</v>
      </c>
      <c r="D20" s="530" t="s">
        <v>697</v>
      </c>
      <c r="E20" s="595"/>
      <c r="F20" s="596"/>
      <c r="G20" s="624">
        <f t="shared" si="0"/>
        <v>0</v>
      </c>
    </row>
    <row r="21" spans="1:7" ht="16.5" thickBot="1">
      <c r="A21" s="543">
        <v>10</v>
      </c>
      <c r="B21" s="544">
        <v>1</v>
      </c>
      <c r="C21" s="544" t="s">
        <v>650</v>
      </c>
      <c r="D21" s="545" t="s">
        <v>698</v>
      </c>
      <c r="E21" s="599"/>
      <c r="F21" s="597"/>
      <c r="G21" s="625">
        <f t="shared" si="0"/>
        <v>0</v>
      </c>
    </row>
    <row r="22" spans="1:7" ht="16.5" thickBot="1">
      <c r="A22" s="825" t="s">
        <v>146</v>
      </c>
      <c r="B22" s="826"/>
      <c r="C22" s="826"/>
      <c r="D22" s="826"/>
      <c r="E22" s="591">
        <f>SUM(E12:E21)</f>
        <v>0</v>
      </c>
      <c r="F22" s="591"/>
      <c r="G22" s="594">
        <f>SUM(G12:G21)</f>
        <v>0</v>
      </c>
    </row>
    <row r="23" spans="1:7">
      <c r="F23" s="598"/>
    </row>
    <row r="25" spans="1:7">
      <c r="D25" s="621"/>
      <c r="E25" s="622"/>
    </row>
    <row r="26" spans="1:7">
      <c r="D26" s="621"/>
      <c r="E26" s="622"/>
    </row>
    <row r="27" spans="1:7">
      <c r="E27" s="622"/>
    </row>
    <row r="29" spans="1:7">
      <c r="D29" s="820"/>
      <c r="E29" s="820"/>
      <c r="F29" s="162"/>
      <c r="G29" s="162"/>
    </row>
  </sheetData>
  <mergeCells count="5">
    <mergeCell ref="A3:F4"/>
    <mergeCell ref="D29:E29"/>
    <mergeCell ref="A6:F6"/>
    <mergeCell ref="A10:G10"/>
    <mergeCell ref="A22:D22"/>
  </mergeCells>
  <phoneticPr fontId="16" type="noConversion"/>
  <pageMargins left="0.9055118110236221" right="0.51181102362204722" top="0.78740157480314965" bottom="0.78740157480314965" header="0.31496062992125984" footer="0.31496062992125984"/>
  <pageSetup paperSize="9" scale="9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92D050"/>
  </sheetPr>
  <dimension ref="A4:I40"/>
  <sheetViews>
    <sheetView showGridLines="0" view="pageBreakPreview" zoomScale="115" zoomScaleNormal="100" zoomScaleSheetLayoutView="115" workbookViewId="0">
      <selection activeCell="E28" sqref="E28:E30"/>
    </sheetView>
  </sheetViews>
  <sheetFormatPr defaultColWidth="98" defaultRowHeight="12.75"/>
  <cols>
    <col min="1" max="1" width="7.7109375" style="240" customWidth="1"/>
    <col min="2" max="2" width="34.28515625" style="240" bestFit="1" customWidth="1"/>
    <col min="3" max="3" width="16" style="240" customWidth="1"/>
    <col min="4" max="4" width="15.28515625" style="240" customWidth="1"/>
    <col min="5" max="5" width="17.85546875" style="502" customWidth="1"/>
    <col min="6" max="6" width="14.85546875" style="240" bestFit="1" customWidth="1"/>
    <col min="7" max="7" width="2.7109375" style="240" customWidth="1"/>
    <col min="8" max="10" width="24.28515625" style="240" customWidth="1"/>
    <col min="11" max="16384" width="98" style="240"/>
  </cols>
  <sheetData>
    <row r="4" spans="1:9" ht="30" customHeight="1">
      <c r="A4" s="832" t="s">
        <v>699</v>
      </c>
      <c r="B4" s="832"/>
      <c r="C4" s="832"/>
      <c r="D4" s="832"/>
      <c r="E4" s="832"/>
      <c r="F4" s="832"/>
    </row>
    <row r="5" spans="1:9" ht="13.5" thickBot="1"/>
    <row r="6" spans="1:9" ht="24.75" customHeight="1" thickBot="1">
      <c r="A6" s="829" t="s">
        <v>700</v>
      </c>
      <c r="B6" s="830"/>
      <c r="C6" s="830"/>
      <c r="D6" s="830"/>
      <c r="E6" s="830"/>
      <c r="F6" s="831"/>
    </row>
    <row r="7" spans="1:9" ht="45" customHeight="1">
      <c r="A7" s="549" t="s">
        <v>701</v>
      </c>
      <c r="B7" s="550" t="s">
        <v>702</v>
      </c>
      <c r="C7" s="550" t="s">
        <v>703</v>
      </c>
      <c r="D7" s="550" t="s">
        <v>704</v>
      </c>
      <c r="E7" s="551" t="s">
        <v>705</v>
      </c>
      <c r="F7" s="549" t="s">
        <v>706</v>
      </c>
      <c r="I7" s="546"/>
    </row>
    <row r="8" spans="1:9" ht="15" customHeight="1">
      <c r="A8" s="145">
        <v>1</v>
      </c>
      <c r="B8" s="548" t="s">
        <v>707</v>
      </c>
      <c r="C8" s="241"/>
      <c r="D8" s="145">
        <v>1</v>
      </c>
      <c r="E8" s="241"/>
      <c r="F8" s="411">
        <f>E8/12</f>
        <v>0</v>
      </c>
    </row>
    <row r="9" spans="1:9">
      <c r="A9" s="145">
        <v>2</v>
      </c>
      <c r="B9" s="548" t="s">
        <v>708</v>
      </c>
      <c r="C9" s="241"/>
      <c r="D9" s="145">
        <v>1</v>
      </c>
      <c r="E9" s="241"/>
      <c r="F9" s="411">
        <f>E9/12</f>
        <v>0</v>
      </c>
    </row>
    <row r="10" spans="1:9">
      <c r="A10" s="145">
        <v>3</v>
      </c>
      <c r="B10" s="548" t="s">
        <v>709</v>
      </c>
      <c r="C10" s="241"/>
      <c r="D10" s="145">
        <v>1</v>
      </c>
      <c r="E10" s="241"/>
      <c r="F10" s="411">
        <f>E10/12</f>
        <v>0</v>
      </c>
      <c r="H10" s="506"/>
    </row>
    <row r="11" spans="1:9" ht="25.5">
      <c r="A11" s="145">
        <v>4</v>
      </c>
      <c r="B11" s="548" t="s">
        <v>710</v>
      </c>
      <c r="C11" s="241"/>
      <c r="D11" s="145">
        <v>1</v>
      </c>
      <c r="E11" s="241"/>
      <c r="F11" s="410">
        <f>E11/12</f>
        <v>0</v>
      </c>
    </row>
    <row r="12" spans="1:9" ht="29.25" customHeight="1">
      <c r="A12" s="827" t="s">
        <v>471</v>
      </c>
      <c r="B12" s="828"/>
      <c r="C12" s="552"/>
      <c r="D12" s="535" t="s">
        <v>713</v>
      </c>
      <c r="E12" s="553"/>
      <c r="F12" s="554">
        <f>E12/12</f>
        <v>0</v>
      </c>
      <c r="H12" s="546" t="s">
        <v>718</v>
      </c>
    </row>
    <row r="13" spans="1:9" ht="29.25" customHeight="1" thickBot="1">
      <c r="A13" s="547"/>
      <c r="B13" s="547"/>
      <c r="C13" s="547"/>
      <c r="D13" s="547"/>
      <c r="E13" s="547"/>
      <c r="F13" s="547"/>
    </row>
    <row r="14" spans="1:9" ht="29.25" customHeight="1" thickBot="1">
      <c r="A14" s="829" t="s">
        <v>476</v>
      </c>
      <c r="B14" s="830"/>
      <c r="C14" s="830"/>
      <c r="D14" s="830"/>
      <c r="E14" s="830"/>
      <c r="F14" s="831"/>
    </row>
    <row r="15" spans="1:9" ht="29.25" customHeight="1">
      <c r="A15" s="549" t="s">
        <v>701</v>
      </c>
      <c r="B15" s="550" t="s">
        <v>702</v>
      </c>
      <c r="C15" s="550" t="s">
        <v>703</v>
      </c>
      <c r="D15" s="550" t="s">
        <v>704</v>
      </c>
      <c r="E15" s="551" t="s">
        <v>705</v>
      </c>
      <c r="F15" s="549" t="s">
        <v>706</v>
      </c>
    </row>
    <row r="16" spans="1:9" ht="29.25" customHeight="1">
      <c r="A16" s="145">
        <v>1</v>
      </c>
      <c r="B16" s="548" t="s">
        <v>709</v>
      </c>
      <c r="C16" s="241"/>
      <c r="D16" s="145">
        <v>1</v>
      </c>
      <c r="E16" s="241"/>
      <c r="F16" s="411">
        <f>C16/12</f>
        <v>0</v>
      </c>
    </row>
    <row r="17" spans="1:8" ht="29.25" customHeight="1">
      <c r="A17" s="145">
        <v>2</v>
      </c>
      <c r="B17" s="548" t="s">
        <v>710</v>
      </c>
      <c r="C17" s="241"/>
      <c r="D17" s="145">
        <v>1</v>
      </c>
      <c r="E17" s="241"/>
      <c r="F17" s="411">
        <f>C17/12</f>
        <v>0</v>
      </c>
    </row>
    <row r="18" spans="1:8" ht="29.25" customHeight="1">
      <c r="A18" s="827" t="s">
        <v>471</v>
      </c>
      <c r="B18" s="828"/>
      <c r="C18" s="552"/>
      <c r="D18" s="555" t="s">
        <v>713</v>
      </c>
      <c r="E18" s="552"/>
      <c r="F18" s="411">
        <f>C18/12</f>
        <v>0</v>
      </c>
      <c r="H18" s="546" t="s">
        <v>720</v>
      </c>
    </row>
    <row r="19" spans="1:8" ht="29.25" customHeight="1" thickBot="1">
      <c r="A19" s="547"/>
      <c r="B19" s="547"/>
      <c r="C19" s="547"/>
      <c r="D19" s="547"/>
      <c r="E19" s="547"/>
      <c r="F19" s="547"/>
    </row>
    <row r="20" spans="1:8" ht="29.25" customHeight="1" thickBot="1">
      <c r="A20" s="829" t="s">
        <v>477</v>
      </c>
      <c r="B20" s="830"/>
      <c r="C20" s="830"/>
      <c r="D20" s="830"/>
      <c r="E20" s="830"/>
      <c r="F20" s="831"/>
    </row>
    <row r="21" spans="1:8" ht="29.25" customHeight="1">
      <c r="A21" s="549" t="s">
        <v>701</v>
      </c>
      <c r="B21" s="550" t="s">
        <v>702</v>
      </c>
      <c r="C21" s="550" t="s">
        <v>703</v>
      </c>
      <c r="D21" s="550" t="s">
        <v>704</v>
      </c>
      <c r="E21" s="551" t="s">
        <v>705</v>
      </c>
      <c r="F21" s="549" t="s">
        <v>706</v>
      </c>
    </row>
    <row r="22" spans="1:8" ht="29.25" customHeight="1">
      <c r="A22" s="145">
        <v>1</v>
      </c>
      <c r="B22" s="548" t="s">
        <v>709</v>
      </c>
      <c r="C22" s="241"/>
      <c r="D22" s="145">
        <v>1</v>
      </c>
      <c r="E22" s="241"/>
      <c r="F22" s="411">
        <f>E22/12</f>
        <v>0</v>
      </c>
    </row>
    <row r="23" spans="1:8" ht="29.25" customHeight="1">
      <c r="A23" s="145">
        <v>2</v>
      </c>
      <c r="B23" s="548" t="s">
        <v>710</v>
      </c>
      <c r="C23" s="241"/>
      <c r="D23" s="145">
        <v>1</v>
      </c>
      <c r="E23" s="241"/>
      <c r="F23" s="411">
        <f>E23/12</f>
        <v>0</v>
      </c>
    </row>
    <row r="24" spans="1:8" ht="29.25" customHeight="1">
      <c r="A24" s="827" t="s">
        <v>471</v>
      </c>
      <c r="B24" s="828"/>
      <c r="C24" s="552"/>
      <c r="D24" s="535" t="s">
        <v>713</v>
      </c>
      <c r="E24" s="552"/>
      <c r="F24" s="411">
        <f>E24/12</f>
        <v>0</v>
      </c>
      <c r="H24" s="546" t="s">
        <v>6</v>
      </c>
    </row>
    <row r="25" spans="1:8" ht="29.25" customHeight="1" thickBot="1">
      <c r="A25" s="547"/>
      <c r="B25" s="547"/>
      <c r="C25" s="547"/>
      <c r="D25" s="547"/>
      <c r="E25" s="547"/>
      <c r="F25" s="547"/>
    </row>
    <row r="26" spans="1:8" ht="29.25" customHeight="1" thickBot="1">
      <c r="A26" s="829" t="s">
        <v>711</v>
      </c>
      <c r="B26" s="830"/>
      <c r="C26" s="830"/>
      <c r="D26" s="830"/>
      <c r="E26" s="830"/>
      <c r="F26" s="831"/>
    </row>
    <row r="27" spans="1:8" ht="29.25" customHeight="1">
      <c r="A27" s="549" t="s">
        <v>701</v>
      </c>
      <c r="B27" s="550" t="s">
        <v>702</v>
      </c>
      <c r="C27" s="550" t="s">
        <v>703</v>
      </c>
      <c r="D27" s="550" t="s">
        <v>704</v>
      </c>
      <c r="E27" s="551" t="s">
        <v>705</v>
      </c>
      <c r="F27" s="549" t="s">
        <v>706</v>
      </c>
    </row>
    <row r="28" spans="1:8" ht="29.25" customHeight="1">
      <c r="A28" s="145">
        <v>1</v>
      </c>
      <c r="B28" s="548" t="s">
        <v>709</v>
      </c>
      <c r="C28" s="241"/>
      <c r="D28" s="145">
        <v>1</v>
      </c>
      <c r="E28" s="241"/>
      <c r="F28" s="411">
        <f>E28/12</f>
        <v>0</v>
      </c>
    </row>
    <row r="29" spans="1:8" ht="29.25" customHeight="1">
      <c r="A29" s="145">
        <v>2</v>
      </c>
      <c r="B29" s="548" t="s">
        <v>710</v>
      </c>
      <c r="C29" s="241"/>
      <c r="D29" s="145">
        <v>1</v>
      </c>
      <c r="E29" s="241"/>
      <c r="F29" s="411">
        <f>E29/12</f>
        <v>0</v>
      </c>
    </row>
    <row r="30" spans="1:8" ht="29.25" customHeight="1">
      <c r="A30" s="827" t="s">
        <v>471</v>
      </c>
      <c r="B30" s="828"/>
      <c r="C30" s="552"/>
      <c r="D30" s="535" t="s">
        <v>713</v>
      </c>
      <c r="E30" s="552"/>
      <c r="F30" s="411">
        <f>E30/12</f>
        <v>0</v>
      </c>
      <c r="H30" s="546" t="s">
        <v>7</v>
      </c>
    </row>
    <row r="31" spans="1:8" ht="29.25" customHeight="1">
      <c r="A31" s="547"/>
      <c r="B31" s="547"/>
      <c r="C31" s="547"/>
      <c r="D31" s="547"/>
      <c r="E31" s="547"/>
      <c r="F31" s="547"/>
    </row>
    <row r="33" spans="1:4">
      <c r="A33" s="563" t="s">
        <v>0</v>
      </c>
      <c r="B33" s="242" t="s">
        <v>451</v>
      </c>
      <c r="C33" s="243">
        <f>F12</f>
        <v>0</v>
      </c>
      <c r="D33" s="562"/>
    </row>
    <row r="34" spans="1:4">
      <c r="A34" s="563" t="s">
        <v>2</v>
      </c>
      <c r="B34" s="242" t="s">
        <v>716</v>
      </c>
      <c r="C34" s="243">
        <f>F12</f>
        <v>0</v>
      </c>
      <c r="D34" s="562"/>
    </row>
    <row r="35" spans="1:4">
      <c r="A35" s="563" t="s">
        <v>3</v>
      </c>
      <c r="B35" s="242" t="s">
        <v>717</v>
      </c>
      <c r="C35" s="243">
        <f>F12</f>
        <v>0</v>
      </c>
      <c r="D35" s="562"/>
    </row>
    <row r="36" spans="1:4">
      <c r="A36" s="563" t="s">
        <v>4</v>
      </c>
      <c r="B36" s="242" t="s">
        <v>721</v>
      </c>
      <c r="C36" s="243">
        <f>F18</f>
        <v>0</v>
      </c>
      <c r="D36" s="562"/>
    </row>
    <row r="37" spans="1:4">
      <c r="A37" s="563" t="s">
        <v>5</v>
      </c>
      <c r="B37" s="242" t="s">
        <v>722</v>
      </c>
      <c r="C37" s="243">
        <f>F18</f>
        <v>0</v>
      </c>
      <c r="D37" s="562"/>
    </row>
    <row r="38" spans="1:4">
      <c r="A38" s="563" t="s">
        <v>6</v>
      </c>
      <c r="B38" s="242" t="s">
        <v>633</v>
      </c>
      <c r="C38" s="243">
        <f>F24</f>
        <v>0</v>
      </c>
      <c r="D38" s="562"/>
    </row>
    <row r="39" spans="1:4">
      <c r="A39" s="563" t="s">
        <v>7</v>
      </c>
      <c r="B39" s="242" t="s">
        <v>723</v>
      </c>
      <c r="C39" s="243">
        <f>F30</f>
        <v>0</v>
      </c>
      <c r="D39" s="562"/>
    </row>
    <row r="40" spans="1:4">
      <c r="A40" s="563"/>
      <c r="B40" s="242"/>
      <c r="C40" s="243"/>
      <c r="D40" s="562"/>
    </row>
  </sheetData>
  <mergeCells count="9">
    <mergeCell ref="A30:B30"/>
    <mergeCell ref="A20:F20"/>
    <mergeCell ref="A4:F4"/>
    <mergeCell ref="A6:F6"/>
    <mergeCell ref="A14:F14"/>
    <mergeCell ref="A26:F26"/>
    <mergeCell ref="A12:B12"/>
    <mergeCell ref="A18:B18"/>
    <mergeCell ref="A24:B24"/>
  </mergeCells>
  <phoneticPr fontId="16" type="noConversion"/>
  <pageMargins left="0.51181102362204722" right="0.51181102362204722" top="0.78740157480314965" bottom="0.78740157480314965" header="0.31496062992125984" footer="0.31496062992125984"/>
  <pageSetup paperSize="9" scale="80" fitToHeight="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92D050"/>
  </sheetPr>
  <dimension ref="A1:J56"/>
  <sheetViews>
    <sheetView showGridLines="0" zoomScaleNormal="100" zoomScaleSheetLayoutView="55" workbookViewId="0">
      <selection activeCell="F85" sqref="F85:G85"/>
    </sheetView>
  </sheetViews>
  <sheetFormatPr defaultColWidth="8.85546875" defaultRowHeight="12.75"/>
  <cols>
    <col min="1" max="1" width="4.85546875" style="265" customWidth="1"/>
    <col min="2" max="2" width="22.28515625" style="265" customWidth="1"/>
    <col min="3" max="3" width="9.85546875" style="265" customWidth="1"/>
    <col min="4" max="4" width="65.140625" style="265" bestFit="1" customWidth="1"/>
    <col min="5" max="5" width="31.7109375" style="265" bestFit="1" customWidth="1"/>
    <col min="6" max="7" width="8.85546875" style="265"/>
    <col min="8" max="8" width="51.42578125" style="265" customWidth="1"/>
    <col min="9" max="9" width="8.85546875" style="265"/>
    <col min="10" max="10" width="52.28515625" style="265" customWidth="1"/>
    <col min="11" max="16384" width="8.85546875" style="265"/>
  </cols>
  <sheetData>
    <row r="1" spans="1:5" ht="28.5" customHeight="1">
      <c r="A1" s="264"/>
    </row>
    <row r="2" spans="1:5">
      <c r="A2" s="266"/>
      <c r="D2" s="833" t="s">
        <v>342</v>
      </c>
      <c r="E2" s="833"/>
    </row>
    <row r="3" spans="1:5" ht="22.5" customHeight="1">
      <c r="A3" s="266"/>
      <c r="D3" s="833"/>
      <c r="E3" s="833"/>
    </row>
    <row r="4" spans="1:5" ht="25.5" customHeight="1">
      <c r="A4" s="266"/>
      <c r="D4" s="446"/>
      <c r="E4" s="447"/>
    </row>
    <row r="5" spans="1:5" s="267" customFormat="1" ht="17.25">
      <c r="A5" s="266"/>
      <c r="D5" s="448"/>
      <c r="E5" s="449"/>
    </row>
    <row r="6" spans="1:5" s="267" customFormat="1" ht="17.25">
      <c r="A6" s="266"/>
      <c r="D6" s="450" t="s">
        <v>343</v>
      </c>
      <c r="E6" s="451"/>
    </row>
    <row r="7" spans="1:5" s="267" customFormat="1" ht="17.25">
      <c r="A7" s="266"/>
      <c r="D7" s="452" t="s">
        <v>344</v>
      </c>
      <c r="E7" s="453" t="s">
        <v>345</v>
      </c>
    </row>
    <row r="8" spans="1:5" s="267" customFormat="1" ht="17.25">
      <c r="A8" s="266"/>
      <c r="D8" s="452" t="s">
        <v>346</v>
      </c>
      <c r="E8" s="453" t="s">
        <v>347</v>
      </c>
    </row>
    <row r="9" spans="1:5" s="267" customFormat="1" ht="17.25">
      <c r="A9" s="266"/>
      <c r="D9" s="454" t="s">
        <v>348</v>
      </c>
      <c r="E9" s="455"/>
    </row>
    <row r="10" spans="1:5" ht="21.75" customHeight="1">
      <c r="A10" s="266"/>
      <c r="D10" s="456" t="s">
        <v>350</v>
      </c>
      <c r="E10" s="453" t="s">
        <v>351</v>
      </c>
    </row>
    <row r="11" spans="1:5" ht="20.25" customHeight="1">
      <c r="A11" s="268"/>
      <c r="D11" s="456" t="s">
        <v>352</v>
      </c>
      <c r="E11" s="453" t="s">
        <v>353</v>
      </c>
    </row>
    <row r="12" spans="1:5" ht="18.75" customHeight="1">
      <c r="A12" s="268"/>
      <c r="D12" s="457"/>
      <c r="E12" s="458"/>
    </row>
    <row r="13" spans="1:5" ht="15.75" customHeight="1">
      <c r="A13" s="268"/>
      <c r="D13" s="459" t="s">
        <v>354</v>
      </c>
      <c r="E13" s="458"/>
    </row>
    <row r="14" spans="1:5" ht="17.25" customHeight="1">
      <c r="A14" s="268"/>
      <c r="D14" s="460" t="s">
        <v>355</v>
      </c>
      <c r="E14" s="453"/>
    </row>
    <row r="15" spans="1:5" ht="17.25" customHeight="1">
      <c r="A15" s="269"/>
      <c r="D15" s="456" t="s">
        <v>356</v>
      </c>
      <c r="E15" s="453" t="s">
        <v>357</v>
      </c>
    </row>
    <row r="16" spans="1:5" ht="17.25" customHeight="1">
      <c r="A16" s="269"/>
      <c r="D16" s="456" t="s">
        <v>358</v>
      </c>
      <c r="E16" s="453" t="s">
        <v>359</v>
      </c>
    </row>
    <row r="17" spans="1:5" ht="17.25" customHeight="1">
      <c r="A17" s="269"/>
      <c r="D17" s="456" t="s">
        <v>360</v>
      </c>
      <c r="E17" s="453" t="s">
        <v>361</v>
      </c>
    </row>
    <row r="18" spans="1:5" ht="17.25">
      <c r="D18" s="459" t="s">
        <v>362</v>
      </c>
      <c r="E18" s="458"/>
    </row>
    <row r="19" spans="1:5" ht="17.25">
      <c r="D19" s="456" t="s">
        <v>363</v>
      </c>
      <c r="E19" s="453" t="s">
        <v>364</v>
      </c>
    </row>
    <row r="20" spans="1:5" ht="17.25">
      <c r="D20" s="456" t="s">
        <v>365</v>
      </c>
      <c r="E20" s="453" t="s">
        <v>366</v>
      </c>
    </row>
    <row r="21" spans="1:5" s="270" customFormat="1" ht="17.25">
      <c r="D21" s="456" t="s">
        <v>367</v>
      </c>
      <c r="E21" s="453" t="s">
        <v>368</v>
      </c>
    </row>
    <row r="22" spans="1:5" s="270" customFormat="1" ht="17.25">
      <c r="D22" s="459" t="s">
        <v>369</v>
      </c>
      <c r="E22" s="458"/>
    </row>
    <row r="23" spans="1:5" s="270" customFormat="1" ht="17.25">
      <c r="D23" s="456" t="s">
        <v>356</v>
      </c>
      <c r="E23" s="453" t="s">
        <v>370</v>
      </c>
    </row>
    <row r="24" spans="1:5" s="270" customFormat="1" ht="17.25">
      <c r="D24" s="456" t="s">
        <v>371</v>
      </c>
      <c r="E24" s="453" t="s">
        <v>372</v>
      </c>
    </row>
    <row r="25" spans="1:5" s="270" customFormat="1" ht="17.25">
      <c r="D25" s="456" t="s">
        <v>373</v>
      </c>
      <c r="E25" s="453" t="s">
        <v>374</v>
      </c>
    </row>
    <row r="26" spans="1:5" s="270" customFormat="1" ht="17.25">
      <c r="D26" s="457"/>
      <c r="E26" s="458"/>
    </row>
    <row r="27" spans="1:5" s="270" customFormat="1" ht="17.25">
      <c r="D27" s="459" t="s">
        <v>375</v>
      </c>
      <c r="E27" s="458"/>
    </row>
    <row r="28" spans="1:5" s="270" customFormat="1" ht="17.25">
      <c r="D28" s="452" t="s">
        <v>376</v>
      </c>
      <c r="E28" s="453" t="s">
        <v>377</v>
      </c>
    </row>
    <row r="29" spans="1:5" s="270" customFormat="1" ht="17.25">
      <c r="D29" s="452"/>
      <c r="E29" s="453"/>
    </row>
    <row r="30" spans="1:5" s="270" customFormat="1" ht="17.25">
      <c r="D30" s="459" t="s">
        <v>378</v>
      </c>
      <c r="E30" s="458"/>
    </row>
    <row r="31" spans="1:5" s="270" customFormat="1" ht="17.25">
      <c r="D31" s="452" t="s">
        <v>379</v>
      </c>
      <c r="E31" s="453" t="s">
        <v>380</v>
      </c>
    </row>
    <row r="32" spans="1:5" s="270" customFormat="1" ht="17.25">
      <c r="D32" s="452" t="s">
        <v>381</v>
      </c>
      <c r="E32" s="453" t="s">
        <v>382</v>
      </c>
    </row>
    <row r="33" spans="4:5" s="270" customFormat="1" ht="17.25">
      <c r="D33" s="459" t="s">
        <v>383</v>
      </c>
      <c r="E33" s="458"/>
    </row>
    <row r="34" spans="4:5" s="270" customFormat="1" ht="17.25">
      <c r="D34" s="456" t="s">
        <v>384</v>
      </c>
      <c r="E34" s="453" t="s">
        <v>385</v>
      </c>
    </row>
    <row r="35" spans="4:5" s="270" customFormat="1" ht="17.25">
      <c r="D35" s="456" t="s">
        <v>386</v>
      </c>
      <c r="E35" s="453" t="s">
        <v>387</v>
      </c>
    </row>
    <row r="36" spans="4:5" s="270" customFormat="1" ht="17.25">
      <c r="D36" s="454" t="s">
        <v>388</v>
      </c>
      <c r="E36" s="455"/>
    </row>
    <row r="37" spans="4:5" s="270" customFormat="1" ht="17.25">
      <c r="D37" s="456" t="s">
        <v>389</v>
      </c>
      <c r="E37" s="453" t="s">
        <v>390</v>
      </c>
    </row>
    <row r="38" spans="4:5" s="270" customFormat="1" ht="17.25">
      <c r="D38" s="456" t="s">
        <v>391</v>
      </c>
      <c r="E38" s="453" t="s">
        <v>392</v>
      </c>
    </row>
    <row r="39" spans="4:5" ht="17.25">
      <c r="D39" s="457"/>
      <c r="E39" s="458"/>
    </row>
    <row r="40" spans="4:5" ht="17.25">
      <c r="D40" s="459" t="s">
        <v>393</v>
      </c>
      <c r="E40" s="458"/>
    </row>
    <row r="41" spans="4:5" ht="17.25">
      <c r="D41" s="452" t="s">
        <v>394</v>
      </c>
      <c r="E41" s="453" t="s">
        <v>395</v>
      </c>
    </row>
    <row r="42" spans="4:5" ht="17.25">
      <c r="D42" s="452" t="s">
        <v>396</v>
      </c>
      <c r="E42" s="453" t="s">
        <v>397</v>
      </c>
    </row>
    <row r="43" spans="4:5" ht="17.25">
      <c r="D43" s="459" t="s">
        <v>398</v>
      </c>
      <c r="E43" s="458"/>
    </row>
    <row r="44" spans="4:5" ht="17.25">
      <c r="D44" s="456" t="s">
        <v>399</v>
      </c>
      <c r="E44" s="453" t="s">
        <v>400</v>
      </c>
    </row>
    <row r="45" spans="4:5" ht="17.25">
      <c r="D45" s="456" t="s">
        <v>401</v>
      </c>
      <c r="E45" s="453" t="s">
        <v>402</v>
      </c>
    </row>
    <row r="46" spans="4:5" ht="17.25">
      <c r="D46" s="459" t="s">
        <v>403</v>
      </c>
      <c r="E46" s="458"/>
    </row>
    <row r="47" spans="4:5" ht="17.25">
      <c r="D47" s="456" t="s">
        <v>399</v>
      </c>
      <c r="E47" s="453" t="s">
        <v>404</v>
      </c>
    </row>
    <row r="48" spans="4:5" ht="17.25">
      <c r="D48" s="456" t="s">
        <v>405</v>
      </c>
      <c r="E48" s="453" t="s">
        <v>406</v>
      </c>
    </row>
    <row r="49" spans="4:10" ht="17.25">
      <c r="D49" s="459" t="s">
        <v>407</v>
      </c>
      <c r="E49" s="458"/>
    </row>
    <row r="50" spans="4:10" ht="17.25">
      <c r="D50" s="456" t="s">
        <v>408</v>
      </c>
      <c r="E50" s="453" t="s">
        <v>409</v>
      </c>
    </row>
    <row r="51" spans="4:10" ht="17.25">
      <c r="D51" s="456" t="s">
        <v>410</v>
      </c>
      <c r="E51" s="453" t="s">
        <v>411</v>
      </c>
    </row>
    <row r="52" spans="4:10" ht="17.25">
      <c r="D52" s="452" t="s">
        <v>412</v>
      </c>
      <c r="E52" s="453" t="s">
        <v>413</v>
      </c>
    </row>
    <row r="53" spans="4:10" ht="15.75">
      <c r="D53" s="461"/>
      <c r="E53" s="461"/>
    </row>
    <row r="54" spans="4:10" ht="15.75">
      <c r="D54" s="462" t="s">
        <v>414</v>
      </c>
      <c r="E54" s="465" t="e">
        <f>456200/60/'Limpeza M²'!I139</f>
        <v>#REF!</v>
      </c>
    </row>
    <row r="55" spans="4:10" ht="15.75">
      <c r="D55" s="462" t="s">
        <v>415</v>
      </c>
      <c r="E55" s="465" t="e">
        <f>E54*12</f>
        <v>#REF!</v>
      </c>
      <c r="J55" s="484">
        <f>'RESUMO GERAL'!I17</f>
        <v>0</v>
      </c>
    </row>
    <row r="56" spans="4:10">
      <c r="E56" s="487"/>
    </row>
  </sheetData>
  <sheetProtection selectLockedCells="1" selectUnlockedCells="1"/>
  <mergeCells count="1">
    <mergeCell ref="D2:E3"/>
  </mergeCells>
  <phoneticPr fontId="16" type="noConversion"/>
  <printOptions horizontalCentered="1" verticalCentered="1"/>
  <pageMargins left="0" right="0" top="0.39370078740157483" bottom="0.39370078740157483" header="0" footer="0"/>
  <pageSetup paperSize="9" scale="51"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92D050"/>
    <pageSetUpPr fitToPage="1"/>
  </sheetPr>
  <dimension ref="A1:M140"/>
  <sheetViews>
    <sheetView showGridLines="0" topLeftCell="A109" zoomScaleNormal="100" zoomScaleSheetLayoutView="100" workbookViewId="0">
      <selection activeCell="F85" sqref="F85:G85"/>
    </sheetView>
  </sheetViews>
  <sheetFormatPr defaultColWidth="8.85546875" defaultRowHeight="12"/>
  <cols>
    <col min="1" max="1" width="8.42578125" style="14" bestFit="1" customWidth="1"/>
    <col min="2" max="2" width="33.140625" style="14" customWidth="1"/>
    <col min="3" max="3" width="14" style="14" bestFit="1" customWidth="1"/>
    <col min="4" max="4" width="9" style="14" bestFit="1" customWidth="1"/>
    <col min="5" max="5" width="9.7109375" style="14" bestFit="1" customWidth="1"/>
    <col min="6" max="6" width="7" style="14" bestFit="1" customWidth="1"/>
    <col min="7" max="7" width="9.42578125" style="14" bestFit="1" customWidth="1"/>
    <col min="8" max="8" width="5" style="18" customWidth="1"/>
    <col min="9" max="9" width="13.85546875" style="18" bestFit="1" customWidth="1"/>
    <col min="10" max="10" width="14.42578125" style="14" customWidth="1"/>
    <col min="11" max="11" width="13.28515625" style="14" bestFit="1" customWidth="1"/>
    <col min="12" max="13" width="13.28515625" style="14" customWidth="1"/>
    <col min="14" max="16384" width="8.85546875" style="14"/>
  </cols>
  <sheetData>
    <row r="1" spans="1:10" ht="22.5" customHeight="1" thickBot="1">
      <c r="A1" s="1050" t="s">
        <v>306</v>
      </c>
      <c r="B1" s="1051"/>
      <c r="C1" s="1051"/>
      <c r="D1" s="1051"/>
      <c r="E1" s="1051"/>
      <c r="F1" s="1051"/>
      <c r="G1" s="1051"/>
      <c r="H1" s="1051"/>
      <c r="I1" s="1052"/>
    </row>
    <row r="2" spans="1:10" ht="26.25" customHeight="1">
      <c r="A2" s="1054" t="s">
        <v>296</v>
      </c>
      <c r="B2" s="1054"/>
      <c r="C2" s="1054"/>
      <c r="D2" s="1054"/>
      <c r="E2" s="1054"/>
      <c r="F2" s="1054"/>
      <c r="G2" s="1054"/>
      <c r="H2" s="1054"/>
      <c r="I2" s="1054"/>
    </row>
    <row r="3" spans="1:10" ht="29.25" customHeight="1">
      <c r="A3" s="1053" t="s">
        <v>567</v>
      </c>
      <c r="B3" s="1054"/>
      <c r="C3" s="1054"/>
      <c r="D3" s="1054"/>
      <c r="E3" s="1054"/>
      <c r="F3" s="1054"/>
      <c r="G3" s="1054"/>
      <c r="H3" s="1054"/>
      <c r="I3" s="1054"/>
    </row>
    <row r="4" spans="1:10" ht="8.25" customHeight="1" thickBot="1">
      <c r="A4" s="15"/>
      <c r="B4" s="15"/>
      <c r="C4" s="15"/>
      <c r="D4" s="15"/>
      <c r="E4" s="15"/>
      <c r="F4" s="15"/>
      <c r="G4" s="15"/>
      <c r="H4" s="15"/>
      <c r="I4" s="15"/>
    </row>
    <row r="5" spans="1:10" ht="18.75" customHeight="1" thickBot="1">
      <c r="A5" s="1058" t="s">
        <v>200</v>
      </c>
      <c r="B5" s="1059"/>
      <c r="C5" s="1059"/>
      <c r="D5" s="1059"/>
      <c r="E5" s="1059"/>
      <c r="F5" s="1059"/>
      <c r="G5" s="1059"/>
      <c r="H5" s="1059"/>
      <c r="I5" s="1060"/>
    </row>
    <row r="6" spans="1:10" ht="14.45" customHeight="1">
      <c r="A6" s="1064" t="s">
        <v>201</v>
      </c>
      <c r="B6" s="1065"/>
      <c r="C6" s="1065"/>
      <c r="D6" s="1065"/>
      <c r="E6" s="1065"/>
      <c r="F6" s="1061" t="s">
        <v>93</v>
      </c>
      <c r="G6" s="1062"/>
      <c r="H6" s="1062"/>
      <c r="I6" s="1063"/>
    </row>
    <row r="7" spans="1:10" ht="14.45" customHeight="1">
      <c r="A7" s="1064" t="s">
        <v>183</v>
      </c>
      <c r="B7" s="1065"/>
      <c r="C7" s="1065"/>
      <c r="D7" s="1065"/>
      <c r="E7" s="1065"/>
      <c r="F7" s="1055" t="str">
        <f>'Sinteses de CCT''s'!C10</f>
        <v>01/11/2023 a 31/10/2024</v>
      </c>
      <c r="G7" s="1056"/>
      <c r="H7" s="1056"/>
      <c r="I7" s="1057"/>
    </row>
    <row r="8" spans="1:10">
      <c r="A8" s="1064" t="s">
        <v>185</v>
      </c>
      <c r="B8" s="1065"/>
      <c r="C8" s="1065"/>
      <c r="D8" s="1065"/>
      <c r="E8" s="1065"/>
      <c r="F8" s="1055" t="str">
        <f>'Sinteses de CCT''s'!C16</f>
        <v xml:space="preserve">Supervisor de Manutenção Elétrica de Alta Tensão c/ Periculosidade </v>
      </c>
      <c r="G8" s="1056"/>
      <c r="H8" s="1056"/>
      <c r="I8" s="1057"/>
    </row>
    <row r="9" spans="1:10">
      <c r="A9" s="1064" t="s">
        <v>184</v>
      </c>
      <c r="B9" s="1065"/>
      <c r="C9" s="1065"/>
      <c r="D9" s="1065"/>
      <c r="E9" s="1065"/>
      <c r="F9" s="1075" t="s">
        <v>190</v>
      </c>
      <c r="G9" s="1076"/>
      <c r="H9" s="1076"/>
      <c r="I9" s="1077"/>
    </row>
    <row r="10" spans="1:10" ht="12.75" thickBot="1">
      <c r="A10" s="1073" t="s">
        <v>195</v>
      </c>
      <c r="B10" s="1074"/>
      <c r="C10" s="1074"/>
      <c r="D10" s="1074"/>
      <c r="E10" s="1074"/>
      <c r="F10" s="1078">
        <v>1440</v>
      </c>
      <c r="G10" s="1079"/>
      <c r="H10" s="1079"/>
      <c r="I10" s="1080"/>
    </row>
    <row r="11" spans="1:10" ht="24.75" customHeight="1">
      <c r="A11" s="1069" t="s">
        <v>187</v>
      </c>
      <c r="B11" s="1070"/>
      <c r="C11" s="1070"/>
      <c r="D11" s="1070"/>
      <c r="E11" s="1070"/>
      <c r="F11" s="1081" t="str">
        <f>F8</f>
        <v xml:space="preserve">Supervisor de Manutenção Elétrica de Alta Tensão c/ Periculosidade </v>
      </c>
      <c r="G11" s="1082"/>
      <c r="H11" s="1082"/>
      <c r="I11" s="1083"/>
    </row>
    <row r="12" spans="1:10" ht="14.45" customHeight="1" thickBot="1">
      <c r="A12" s="1067" t="s">
        <v>188</v>
      </c>
      <c r="B12" s="1068"/>
      <c r="C12" s="1068"/>
      <c r="D12" s="1068"/>
      <c r="E12" s="1068"/>
      <c r="F12" s="1043" t="str">
        <f>'Sinteses de CCT''s'!D16</f>
        <v>44hs</v>
      </c>
      <c r="G12" s="1044"/>
      <c r="H12" s="1041">
        <v>220</v>
      </c>
      <c r="I12" s="1042"/>
      <c r="J12" s="18"/>
    </row>
    <row r="13" spans="1:10">
      <c r="A13" s="16"/>
      <c r="B13" s="17"/>
      <c r="C13" s="18"/>
      <c r="D13" s="19"/>
      <c r="E13" s="17"/>
      <c r="F13" s="18"/>
      <c r="G13" s="17"/>
      <c r="H13" s="17"/>
      <c r="I13" s="17"/>
    </row>
    <row r="14" spans="1:10" ht="14.45" customHeight="1">
      <c r="A14" s="745" t="s">
        <v>191</v>
      </c>
      <c r="B14" s="745"/>
      <c r="C14" s="745"/>
      <c r="D14" s="745"/>
      <c r="E14" s="745"/>
      <c r="F14" s="745"/>
      <c r="G14" s="745"/>
      <c r="H14" s="745"/>
      <c r="I14" s="745"/>
    </row>
    <row r="15" spans="1:10" ht="14.45" customHeight="1" thickBot="1">
      <c r="A15" s="15"/>
      <c r="B15" s="15"/>
      <c r="C15" s="15"/>
      <c r="D15" s="15"/>
      <c r="E15" s="15"/>
      <c r="F15" s="15"/>
      <c r="G15" s="15"/>
      <c r="H15" s="15"/>
      <c r="I15" s="15"/>
    </row>
    <row r="16" spans="1:10" ht="14.45" customHeight="1" thickBot="1">
      <c r="A16" s="1036" t="s">
        <v>202</v>
      </c>
      <c r="B16" s="1037"/>
      <c r="C16" s="1037"/>
      <c r="D16" s="1037"/>
      <c r="E16" s="1037"/>
      <c r="F16" s="1037"/>
      <c r="G16" s="1037"/>
      <c r="H16" s="1037"/>
      <c r="I16" s="1038"/>
    </row>
    <row r="17" spans="1:10" ht="17.25" customHeight="1">
      <c r="A17" s="52">
        <v>1</v>
      </c>
      <c r="B17" s="954" t="s">
        <v>203</v>
      </c>
      <c r="C17" s="954"/>
      <c r="D17" s="954"/>
      <c r="E17" s="954"/>
      <c r="F17" s="954"/>
      <c r="G17" s="954"/>
      <c r="H17" s="954" t="s">
        <v>192</v>
      </c>
      <c r="I17" s="955"/>
    </row>
    <row r="18" spans="1:10">
      <c r="A18" s="20" t="s">
        <v>149</v>
      </c>
      <c r="B18" s="904" t="s">
        <v>204</v>
      </c>
      <c r="C18" s="904"/>
      <c r="D18" s="904"/>
      <c r="E18" s="904"/>
      <c r="F18" s="938"/>
      <c r="G18" s="938"/>
      <c r="H18" s="1028">
        <f>F10/H12*H12</f>
        <v>1440</v>
      </c>
      <c r="I18" s="1029"/>
    </row>
    <row r="19" spans="1:10" ht="12" customHeight="1">
      <c r="A19" s="20" t="s">
        <v>150</v>
      </c>
      <c r="B19" s="894" t="s">
        <v>205</v>
      </c>
      <c r="C19" s="896"/>
      <c r="D19" s="22" t="s">
        <v>206</v>
      </c>
      <c r="E19" s="108" t="s">
        <v>580</v>
      </c>
      <c r="F19" s="938"/>
      <c r="G19" s="938"/>
      <c r="H19" s="1028">
        <f>IF(E19="N",0,H18*0.3)</f>
        <v>0</v>
      </c>
      <c r="I19" s="1029"/>
    </row>
    <row r="20" spans="1:10" ht="12" customHeight="1">
      <c r="A20" s="20" t="s">
        <v>151</v>
      </c>
      <c r="B20" s="894" t="s">
        <v>207</v>
      </c>
      <c r="C20" s="896"/>
      <c r="D20" s="22" t="s">
        <v>206</v>
      </c>
      <c r="E20" s="24" t="s">
        <v>173</v>
      </c>
      <c r="F20" s="1071">
        <v>1320</v>
      </c>
      <c r="G20" s="1072">
        <v>0.4</v>
      </c>
      <c r="H20" s="1028">
        <f>IF(E20="N",0,F20*G20)</f>
        <v>528</v>
      </c>
      <c r="I20" s="1029"/>
      <c r="J20" s="25"/>
    </row>
    <row r="21" spans="1:10" ht="15">
      <c r="A21" s="20" t="s">
        <v>152</v>
      </c>
      <c r="B21" s="1045" t="s">
        <v>279</v>
      </c>
      <c r="C21" s="1046"/>
      <c r="D21" s="1046"/>
      <c r="E21" s="1047"/>
      <c r="F21" s="1048">
        <v>0</v>
      </c>
      <c r="G21" s="1049"/>
      <c r="H21" s="1084">
        <f>(H18+H19+H20)/H12*F21*106.4</f>
        <v>0</v>
      </c>
      <c r="I21" s="1085"/>
    </row>
    <row r="22" spans="1:10" ht="14.45" customHeight="1">
      <c r="A22" s="20" t="s">
        <v>153</v>
      </c>
      <c r="B22" s="913" t="s">
        <v>208</v>
      </c>
      <c r="C22" s="914"/>
      <c r="D22" s="915"/>
      <c r="E22" s="26">
        <v>0</v>
      </c>
      <c r="F22" s="1028">
        <f>H18/H12*1.2</f>
        <v>7.85</v>
      </c>
      <c r="G22" s="1028"/>
      <c r="H22" s="1028">
        <f>E22*F22</f>
        <v>0</v>
      </c>
      <c r="I22" s="1029"/>
    </row>
    <row r="23" spans="1:10">
      <c r="A23" s="20" t="s">
        <v>154</v>
      </c>
      <c r="B23" s="913" t="s">
        <v>209</v>
      </c>
      <c r="C23" s="914"/>
      <c r="D23" s="915"/>
      <c r="E23" s="21"/>
      <c r="F23" s="938"/>
      <c r="G23" s="938"/>
      <c r="H23" s="1028">
        <v>0</v>
      </c>
      <c r="I23" s="1029"/>
    </row>
    <row r="24" spans="1:10" ht="14.45" customHeight="1">
      <c r="A24" s="20" t="s">
        <v>210</v>
      </c>
      <c r="B24" s="913" t="s">
        <v>211</v>
      </c>
      <c r="C24" s="914"/>
      <c r="D24" s="915"/>
      <c r="E24" s="21"/>
      <c r="F24" s="1030">
        <v>0</v>
      </c>
      <c r="G24" s="1030"/>
      <c r="H24" s="1028">
        <v>0</v>
      </c>
      <c r="I24" s="1029"/>
    </row>
    <row r="25" spans="1:10" ht="14.45" customHeight="1">
      <c r="A25" s="20" t="s">
        <v>154</v>
      </c>
      <c r="B25" s="913" t="s">
        <v>212</v>
      </c>
      <c r="C25" s="914"/>
      <c r="D25" s="915"/>
      <c r="E25" s="21"/>
      <c r="F25" s="1030">
        <v>0</v>
      </c>
      <c r="G25" s="1030"/>
      <c r="H25" s="1028">
        <v>0</v>
      </c>
      <c r="I25" s="1029"/>
    </row>
    <row r="26" spans="1:10">
      <c r="A26" s="20" t="s">
        <v>210</v>
      </c>
      <c r="B26" s="913" t="s">
        <v>213</v>
      </c>
      <c r="C26" s="914"/>
      <c r="D26" s="915"/>
      <c r="E26" s="21"/>
      <c r="F26" s="938"/>
      <c r="G26" s="938"/>
      <c r="H26" s="1028">
        <v>0</v>
      </c>
      <c r="I26" s="1029"/>
    </row>
    <row r="27" spans="1:10" ht="12.75" thickBot="1">
      <c r="A27" s="50" t="s">
        <v>154</v>
      </c>
      <c r="B27" s="1031" t="s">
        <v>214</v>
      </c>
      <c r="C27" s="1032"/>
      <c r="D27" s="1033"/>
      <c r="E27" s="51"/>
      <c r="F27" s="1086"/>
      <c r="G27" s="1086"/>
      <c r="H27" s="1039">
        <v>0</v>
      </c>
      <c r="I27" s="1040"/>
    </row>
    <row r="28" spans="1:10" ht="14.45" customHeight="1" thickBot="1">
      <c r="A28" s="1020" t="s">
        <v>215</v>
      </c>
      <c r="B28" s="1021"/>
      <c r="C28" s="1021"/>
      <c r="D28" s="1021"/>
      <c r="E28" s="1021"/>
      <c r="F28" s="1021"/>
      <c r="G28" s="1021"/>
      <c r="H28" s="1022">
        <f>SUM(H18:I27)</f>
        <v>1968</v>
      </c>
      <c r="I28" s="1023"/>
    </row>
    <row r="29" spans="1:10" ht="12.75" thickBot="1">
      <c r="A29" s="16"/>
      <c r="B29" s="17"/>
      <c r="C29" s="18"/>
      <c r="D29" s="19"/>
      <c r="E29" s="17"/>
      <c r="F29" s="18"/>
      <c r="G29" s="17"/>
      <c r="H29" s="17"/>
      <c r="I29" s="17"/>
    </row>
    <row r="30" spans="1:10" ht="16.5" customHeight="1" thickBot="1">
      <c r="A30" s="1036" t="s">
        <v>216</v>
      </c>
      <c r="B30" s="1037"/>
      <c r="C30" s="1037"/>
      <c r="D30" s="1037"/>
      <c r="E30" s="1037"/>
      <c r="F30" s="1037"/>
      <c r="G30" s="1037"/>
      <c r="H30" s="1037"/>
      <c r="I30" s="1038"/>
    </row>
    <row r="31" spans="1:10" ht="14.45" customHeight="1">
      <c r="A31" s="1024" t="s">
        <v>217</v>
      </c>
      <c r="B31" s="1025"/>
      <c r="C31" s="1025"/>
      <c r="D31" s="1025"/>
      <c r="E31" s="1025"/>
      <c r="F31" s="1025"/>
      <c r="G31" s="1025"/>
      <c r="H31" s="1025"/>
      <c r="I31" s="1026"/>
    </row>
    <row r="32" spans="1:10" ht="14.45" customHeight="1">
      <c r="A32" s="53" t="s">
        <v>218</v>
      </c>
      <c r="B32" s="928" t="s">
        <v>219</v>
      </c>
      <c r="C32" s="929"/>
      <c r="D32" s="929"/>
      <c r="E32" s="930"/>
      <c r="F32" s="908" t="s">
        <v>193</v>
      </c>
      <c r="G32" s="880"/>
      <c r="H32" s="908" t="s">
        <v>192</v>
      </c>
      <c r="I32" s="909"/>
    </row>
    <row r="33" spans="1:9">
      <c r="A33" s="20" t="s">
        <v>149</v>
      </c>
      <c r="B33" s="913" t="s">
        <v>220</v>
      </c>
      <c r="C33" s="914"/>
      <c r="D33" s="914"/>
      <c r="E33" s="915"/>
      <c r="F33" s="898">
        <f>1/12</f>
        <v>8.3299999999999999E-2</v>
      </c>
      <c r="G33" s="899"/>
      <c r="H33" s="871">
        <f>$H$28*F33</f>
        <v>163.93</v>
      </c>
      <c r="I33" s="872"/>
    </row>
    <row r="34" spans="1:9" ht="12" customHeight="1">
      <c r="A34" s="56" t="s">
        <v>150</v>
      </c>
      <c r="B34" s="973" t="s">
        <v>89</v>
      </c>
      <c r="C34" s="974"/>
      <c r="D34" s="974"/>
      <c r="E34" s="975"/>
      <c r="F34" s="1034">
        <v>2.7799999999999998E-2</v>
      </c>
      <c r="G34" s="1035"/>
      <c r="H34" s="1009">
        <f>$H$28*F34</f>
        <v>54.71</v>
      </c>
      <c r="I34" s="1010"/>
    </row>
    <row r="35" spans="1:9" ht="12.75" thickBot="1">
      <c r="A35" s="1006" t="s">
        <v>221</v>
      </c>
      <c r="B35" s="1007"/>
      <c r="C35" s="1007"/>
      <c r="D35" s="1007"/>
      <c r="E35" s="1008"/>
      <c r="F35" s="1004">
        <f>SUM(F33:G34)</f>
        <v>0.1111</v>
      </c>
      <c r="G35" s="1005"/>
      <c r="H35" s="1001">
        <f>SUM(H33:I34)</f>
        <v>218.64</v>
      </c>
      <c r="I35" s="1002"/>
    </row>
    <row r="36" spans="1:9" ht="12.75" thickBot="1">
      <c r="A36" s="1011"/>
      <c r="B36" s="1012"/>
      <c r="C36" s="1012"/>
      <c r="D36" s="1012"/>
      <c r="E36" s="1012"/>
      <c r="F36" s="1012"/>
      <c r="G36" s="1012"/>
      <c r="H36" s="1012"/>
      <c r="I36" s="1013"/>
    </row>
    <row r="37" spans="1:9" ht="25.5" customHeight="1">
      <c r="A37" s="1019" t="s">
        <v>222</v>
      </c>
      <c r="B37" s="1019"/>
      <c r="C37" s="1019"/>
      <c r="D37" s="1019"/>
      <c r="E37" s="1019"/>
      <c r="F37" s="1019"/>
      <c r="G37" s="1019"/>
      <c r="H37" s="1019"/>
      <c r="I37" s="1019"/>
    </row>
    <row r="38" spans="1:9" ht="14.45" customHeight="1">
      <c r="A38" s="54" t="s">
        <v>223</v>
      </c>
      <c r="B38" s="959" t="s">
        <v>224</v>
      </c>
      <c r="C38" s="959"/>
      <c r="D38" s="959"/>
      <c r="E38" s="959"/>
      <c r="F38" s="959"/>
      <c r="G38" s="55" t="s">
        <v>193</v>
      </c>
      <c r="H38" s="954" t="s">
        <v>192</v>
      </c>
      <c r="I38" s="955"/>
    </row>
    <row r="39" spans="1:9">
      <c r="A39" s="20" t="s">
        <v>149</v>
      </c>
      <c r="B39" s="904" t="s">
        <v>225</v>
      </c>
      <c r="C39" s="904"/>
      <c r="D39" s="904"/>
      <c r="E39" s="904"/>
      <c r="F39" s="904"/>
      <c r="G39" s="28">
        <v>0.2</v>
      </c>
      <c r="H39" s="988">
        <f>($H$28+$H$35)*G39</f>
        <v>437.33</v>
      </c>
      <c r="I39" s="989"/>
    </row>
    <row r="40" spans="1:9">
      <c r="A40" s="20" t="s">
        <v>150</v>
      </c>
      <c r="B40" s="904" t="s">
        <v>226</v>
      </c>
      <c r="C40" s="904"/>
      <c r="D40" s="904"/>
      <c r="E40" s="904"/>
      <c r="F40" s="904"/>
      <c r="G40" s="28">
        <v>2.5000000000000001E-2</v>
      </c>
      <c r="H40" s="988">
        <f t="shared" ref="H40:H46" si="0">($H$28+$H$35)*G40</f>
        <v>54.67</v>
      </c>
      <c r="I40" s="989"/>
    </row>
    <row r="41" spans="1:9">
      <c r="A41" s="20" t="s">
        <v>151</v>
      </c>
      <c r="B41" s="21" t="s">
        <v>194</v>
      </c>
      <c r="C41" s="22" t="s">
        <v>227</v>
      </c>
      <c r="D41" s="29">
        <v>3</v>
      </c>
      <c r="E41" s="22" t="s">
        <v>228</v>
      </c>
      <c r="F41" s="250">
        <v>5.0000000000000001E-3</v>
      </c>
      <c r="G41" s="28">
        <f>D41*F41</f>
        <v>1.4999999999999999E-2</v>
      </c>
      <c r="H41" s="988">
        <f t="shared" si="0"/>
        <v>32.799999999999997</v>
      </c>
      <c r="I41" s="989"/>
    </row>
    <row r="42" spans="1:9">
      <c r="A42" s="20" t="s">
        <v>152</v>
      </c>
      <c r="B42" s="904" t="s">
        <v>229</v>
      </c>
      <c r="C42" s="904"/>
      <c r="D42" s="904"/>
      <c r="E42" s="904"/>
      <c r="F42" s="904"/>
      <c r="G42" s="28">
        <v>1.4999999999999999E-2</v>
      </c>
      <c r="H42" s="988">
        <f t="shared" si="0"/>
        <v>32.799999999999997</v>
      </c>
      <c r="I42" s="989"/>
    </row>
    <row r="43" spans="1:9">
      <c r="A43" s="20" t="s">
        <v>153</v>
      </c>
      <c r="B43" s="904" t="s">
        <v>230</v>
      </c>
      <c r="C43" s="904"/>
      <c r="D43" s="904"/>
      <c r="E43" s="904"/>
      <c r="F43" s="904"/>
      <c r="G43" s="28">
        <v>0.01</v>
      </c>
      <c r="H43" s="988">
        <f t="shared" si="0"/>
        <v>21.87</v>
      </c>
      <c r="I43" s="989"/>
    </row>
    <row r="44" spans="1:9">
      <c r="A44" s="20" t="s">
        <v>154</v>
      </c>
      <c r="B44" s="904" t="s">
        <v>231</v>
      </c>
      <c r="C44" s="904"/>
      <c r="D44" s="904"/>
      <c r="E44" s="904"/>
      <c r="F44" s="904"/>
      <c r="G44" s="28">
        <v>6.0000000000000001E-3</v>
      </c>
      <c r="H44" s="988">
        <f t="shared" si="0"/>
        <v>13.12</v>
      </c>
      <c r="I44" s="989"/>
    </row>
    <row r="45" spans="1:9">
      <c r="A45" s="20" t="s">
        <v>210</v>
      </c>
      <c r="B45" s="904" t="s">
        <v>232</v>
      </c>
      <c r="C45" s="904"/>
      <c r="D45" s="904"/>
      <c r="E45" s="904"/>
      <c r="F45" s="904"/>
      <c r="G45" s="28">
        <v>2E-3</v>
      </c>
      <c r="H45" s="988">
        <f t="shared" si="0"/>
        <v>4.37</v>
      </c>
      <c r="I45" s="989"/>
    </row>
    <row r="46" spans="1:9">
      <c r="A46" s="56" t="s">
        <v>233</v>
      </c>
      <c r="B46" s="1027" t="s">
        <v>234</v>
      </c>
      <c r="C46" s="1027"/>
      <c r="D46" s="1027"/>
      <c r="E46" s="1027"/>
      <c r="F46" s="1027"/>
      <c r="G46" s="57">
        <v>0.08</v>
      </c>
      <c r="H46" s="1014">
        <f t="shared" si="0"/>
        <v>174.93</v>
      </c>
      <c r="I46" s="1015"/>
    </row>
    <row r="47" spans="1:9" ht="12.75" thickBot="1">
      <c r="A47" s="1016" t="s">
        <v>221</v>
      </c>
      <c r="B47" s="1017"/>
      <c r="C47" s="1017"/>
      <c r="D47" s="1017"/>
      <c r="E47" s="1017"/>
      <c r="F47" s="1018"/>
      <c r="G47" s="58">
        <f>SUM(G39:G46)</f>
        <v>0.35299999999999998</v>
      </c>
      <c r="H47" s="1001">
        <f>SUM(H39:I46)</f>
        <v>771.89</v>
      </c>
      <c r="I47" s="1002"/>
    </row>
    <row r="48" spans="1:9" ht="31.5" customHeight="1" thickBot="1">
      <c r="A48" s="1003" t="s">
        <v>38</v>
      </c>
      <c r="B48" s="886"/>
      <c r="C48" s="886"/>
      <c r="D48" s="886"/>
      <c r="E48" s="886"/>
      <c r="F48" s="886"/>
      <c r="G48" s="886"/>
      <c r="H48" s="886"/>
      <c r="I48" s="887"/>
    </row>
    <row r="49" spans="1:12" ht="14.45" customHeight="1">
      <c r="A49" s="998" t="s">
        <v>235</v>
      </c>
      <c r="B49" s="999"/>
      <c r="C49" s="999"/>
      <c r="D49" s="999"/>
      <c r="E49" s="999"/>
      <c r="F49" s="999"/>
      <c r="G49" s="999"/>
      <c r="H49" s="999"/>
      <c r="I49" s="1000"/>
    </row>
    <row r="50" spans="1:12" ht="14.45" customHeight="1">
      <c r="A50" s="54" t="s">
        <v>236</v>
      </c>
      <c r="B50" s="990" t="s">
        <v>237</v>
      </c>
      <c r="C50" s="991"/>
      <c r="D50" s="991"/>
      <c r="E50" s="991"/>
      <c r="F50" s="991"/>
      <c r="G50" s="992"/>
      <c r="H50" s="990" t="s">
        <v>192</v>
      </c>
      <c r="I50" s="997"/>
    </row>
    <row r="51" spans="1:12" ht="14.45" customHeight="1">
      <c r="A51" s="987" t="s">
        <v>149</v>
      </c>
      <c r="B51" s="840" t="s">
        <v>238</v>
      </c>
      <c r="C51" s="27" t="s">
        <v>239</v>
      </c>
      <c r="D51" s="27" t="s">
        <v>240</v>
      </c>
      <c r="E51" s="30" t="s">
        <v>241</v>
      </c>
      <c r="F51" s="27" t="s">
        <v>242</v>
      </c>
      <c r="G51" s="27" t="s">
        <v>243</v>
      </c>
      <c r="H51" s="993">
        <f>(D52*E52*F52)-(H18*G52)</f>
        <v>199.6</v>
      </c>
      <c r="I51" s="994"/>
    </row>
    <row r="52" spans="1:12">
      <c r="A52" s="987"/>
      <c r="B52" s="840"/>
      <c r="C52" s="22" t="s">
        <v>173</v>
      </c>
      <c r="D52" s="31">
        <v>5.5</v>
      </c>
      <c r="E52" s="23">
        <v>2</v>
      </c>
      <c r="F52" s="59">
        <v>26</v>
      </c>
      <c r="G52" s="32">
        <v>0.06</v>
      </c>
      <c r="H52" s="995"/>
      <c r="I52" s="996"/>
    </row>
    <row r="53" spans="1:12" ht="14.45" customHeight="1">
      <c r="A53" s="987" t="s">
        <v>150</v>
      </c>
      <c r="B53" s="840" t="s">
        <v>244</v>
      </c>
      <c r="C53" s="27" t="s">
        <v>239</v>
      </c>
      <c r="D53" s="27" t="s">
        <v>240</v>
      </c>
      <c r="E53" s="27"/>
      <c r="F53" s="27" t="s">
        <v>242</v>
      </c>
      <c r="G53" s="27" t="s">
        <v>243</v>
      </c>
      <c r="H53" s="993">
        <f>D54*F54*(1-G54)</f>
        <v>543.71</v>
      </c>
      <c r="I53" s="994"/>
    </row>
    <row r="54" spans="1:12" ht="14.45" customHeight="1">
      <c r="A54" s="987"/>
      <c r="B54" s="840"/>
      <c r="C54" s="22" t="s">
        <v>173</v>
      </c>
      <c r="D54" s="31">
        <v>26.14</v>
      </c>
      <c r="E54" s="23"/>
      <c r="F54" s="59">
        <v>26</v>
      </c>
      <c r="G54" s="32">
        <v>0.2</v>
      </c>
      <c r="H54" s="995"/>
      <c r="I54" s="996"/>
      <c r="L54" s="33"/>
    </row>
    <row r="55" spans="1:12" ht="14.45" customHeight="1">
      <c r="A55" s="20" t="s">
        <v>151</v>
      </c>
      <c r="B55" s="913" t="s">
        <v>245</v>
      </c>
      <c r="C55" s="914"/>
      <c r="D55" s="914"/>
      <c r="E55" s="914"/>
      <c r="F55" s="914"/>
      <c r="G55" s="915"/>
      <c r="H55" s="924">
        <v>65.03</v>
      </c>
      <c r="I55" s="925"/>
    </row>
    <row r="56" spans="1:12">
      <c r="A56" s="20" t="s">
        <v>152</v>
      </c>
      <c r="B56" s="913" t="s">
        <v>246</v>
      </c>
      <c r="C56" s="914"/>
      <c r="D56" s="914"/>
      <c r="E56" s="914"/>
      <c r="F56" s="914"/>
      <c r="G56" s="915"/>
      <c r="H56" s="924">
        <v>2.1</v>
      </c>
      <c r="I56" s="925"/>
    </row>
    <row r="57" spans="1:12">
      <c r="A57" s="20" t="s">
        <v>153</v>
      </c>
      <c r="B57" s="913" t="s">
        <v>85</v>
      </c>
      <c r="C57" s="914"/>
      <c r="D57" s="914"/>
      <c r="E57" s="914"/>
      <c r="F57" s="914"/>
      <c r="G57" s="915"/>
      <c r="H57" s="924"/>
      <c r="I57" s="925"/>
    </row>
    <row r="58" spans="1:12">
      <c r="A58" s="20" t="s">
        <v>154</v>
      </c>
      <c r="B58" s="913" t="s">
        <v>86</v>
      </c>
      <c r="C58" s="914"/>
      <c r="D58" s="914"/>
      <c r="E58" s="914"/>
      <c r="F58" s="914"/>
      <c r="G58" s="915"/>
      <c r="H58" s="924"/>
      <c r="I58" s="925"/>
    </row>
    <row r="59" spans="1:12">
      <c r="A59" s="56" t="s">
        <v>210</v>
      </c>
      <c r="B59" s="973" t="s">
        <v>247</v>
      </c>
      <c r="C59" s="974"/>
      <c r="D59" s="974"/>
      <c r="E59" s="974"/>
      <c r="F59" s="974"/>
      <c r="G59" s="975"/>
      <c r="H59" s="981"/>
      <c r="I59" s="982"/>
    </row>
    <row r="60" spans="1:12" ht="12.75" thickBot="1">
      <c r="A60" s="968" t="s">
        <v>221</v>
      </c>
      <c r="B60" s="969"/>
      <c r="C60" s="969"/>
      <c r="D60" s="969"/>
      <c r="E60" s="969"/>
      <c r="F60" s="969"/>
      <c r="G60" s="970"/>
      <c r="H60" s="966">
        <f>SUM(H51:I59)</f>
        <v>810.44</v>
      </c>
      <c r="I60" s="967"/>
    </row>
    <row r="61" spans="1:12" ht="12.75" thickBot="1">
      <c r="A61" s="885"/>
      <c r="B61" s="886"/>
      <c r="C61" s="886"/>
      <c r="D61" s="886"/>
      <c r="E61" s="886"/>
      <c r="F61" s="886"/>
      <c r="G61" s="886"/>
      <c r="H61" s="886"/>
      <c r="I61" s="887"/>
    </row>
    <row r="62" spans="1:12" ht="14.45" customHeight="1">
      <c r="A62" s="978" t="s">
        <v>248</v>
      </c>
      <c r="B62" s="979"/>
      <c r="C62" s="979"/>
      <c r="D62" s="979"/>
      <c r="E62" s="979"/>
      <c r="F62" s="979"/>
      <c r="G62" s="979"/>
      <c r="H62" s="979"/>
      <c r="I62" s="980"/>
    </row>
    <row r="63" spans="1:12" ht="14.45" customHeight="1">
      <c r="A63" s="52">
        <v>2</v>
      </c>
      <c r="B63" s="951" t="s">
        <v>249</v>
      </c>
      <c r="C63" s="952"/>
      <c r="D63" s="952"/>
      <c r="E63" s="952"/>
      <c r="F63" s="952"/>
      <c r="G63" s="953"/>
      <c r="H63" s="983" t="s">
        <v>192</v>
      </c>
      <c r="I63" s="984"/>
    </row>
    <row r="64" spans="1:12" ht="14.45" customHeight="1">
      <c r="A64" s="20" t="s">
        <v>218</v>
      </c>
      <c r="B64" s="913" t="s">
        <v>584</v>
      </c>
      <c r="C64" s="914"/>
      <c r="D64" s="914"/>
      <c r="E64" s="914"/>
      <c r="F64" s="914"/>
      <c r="G64" s="915"/>
      <c r="H64" s="985">
        <f>H35</f>
        <v>218.64</v>
      </c>
      <c r="I64" s="986"/>
    </row>
    <row r="65" spans="1:9" ht="14.45" customHeight="1">
      <c r="A65" s="20" t="s">
        <v>223</v>
      </c>
      <c r="B65" s="913" t="s">
        <v>224</v>
      </c>
      <c r="C65" s="914"/>
      <c r="D65" s="914"/>
      <c r="E65" s="914"/>
      <c r="F65" s="914"/>
      <c r="G65" s="915"/>
      <c r="H65" s="985">
        <f>H47</f>
        <v>771.89</v>
      </c>
      <c r="I65" s="986"/>
    </row>
    <row r="66" spans="1:9" ht="14.45" customHeight="1">
      <c r="A66" s="56" t="s">
        <v>236</v>
      </c>
      <c r="B66" s="973" t="s">
        <v>237</v>
      </c>
      <c r="C66" s="974"/>
      <c r="D66" s="974"/>
      <c r="E66" s="974"/>
      <c r="F66" s="974"/>
      <c r="G66" s="975"/>
      <c r="H66" s="976">
        <f>H60</f>
        <v>810.44</v>
      </c>
      <c r="I66" s="977"/>
    </row>
    <row r="67" spans="1:9" ht="12.75" thickBot="1">
      <c r="A67" s="968" t="s">
        <v>221</v>
      </c>
      <c r="B67" s="969"/>
      <c r="C67" s="969"/>
      <c r="D67" s="969"/>
      <c r="E67" s="969"/>
      <c r="F67" s="969"/>
      <c r="G67" s="970"/>
      <c r="H67" s="971">
        <f>SUM(H64:I66)</f>
        <v>1800.97</v>
      </c>
      <c r="I67" s="972"/>
    </row>
    <row r="68" spans="1:9" ht="12.75" thickBot="1">
      <c r="A68" s="885"/>
      <c r="B68" s="886"/>
      <c r="C68" s="886"/>
      <c r="D68" s="886"/>
      <c r="E68" s="886"/>
      <c r="F68" s="886"/>
      <c r="G68" s="886"/>
      <c r="H68" s="886"/>
      <c r="I68" s="887"/>
    </row>
    <row r="69" spans="1:9" ht="14.45" customHeight="1" thickBot="1">
      <c r="A69" s="956" t="s">
        <v>585</v>
      </c>
      <c r="B69" s="957"/>
      <c r="C69" s="957"/>
      <c r="D69" s="957"/>
      <c r="E69" s="957"/>
      <c r="F69" s="957"/>
      <c r="G69" s="957"/>
      <c r="H69" s="957"/>
      <c r="I69" s="958"/>
    </row>
    <row r="70" spans="1:9" ht="12" customHeight="1">
      <c r="A70" s="52">
        <v>3</v>
      </c>
      <c r="B70" s="959" t="s">
        <v>586</v>
      </c>
      <c r="C70" s="959"/>
      <c r="D70" s="959"/>
      <c r="E70" s="959"/>
      <c r="F70" s="954" t="s">
        <v>193</v>
      </c>
      <c r="G70" s="954"/>
      <c r="H70" s="954" t="s">
        <v>192</v>
      </c>
      <c r="I70" s="955"/>
    </row>
    <row r="71" spans="1:9">
      <c r="A71" s="20" t="s">
        <v>149</v>
      </c>
      <c r="B71" s="904" t="s">
        <v>587</v>
      </c>
      <c r="C71" s="904"/>
      <c r="D71" s="904"/>
      <c r="E71" s="904"/>
      <c r="F71" s="905">
        <v>4.1999999999999997E-3</v>
      </c>
      <c r="G71" s="905"/>
      <c r="H71" s="871">
        <f t="shared" ref="H71:H76" si="1">$H$28*F71</f>
        <v>8.27</v>
      </c>
      <c r="I71" s="872"/>
    </row>
    <row r="72" spans="1:9" ht="14.45" customHeight="1">
      <c r="A72" s="20" t="s">
        <v>150</v>
      </c>
      <c r="B72" s="904" t="s">
        <v>588</v>
      </c>
      <c r="C72" s="904"/>
      <c r="D72" s="904"/>
      <c r="E72" s="904"/>
      <c r="F72" s="905">
        <f>F71*G46</f>
        <v>2.9999999999999997E-4</v>
      </c>
      <c r="G72" s="905"/>
      <c r="H72" s="871">
        <f t="shared" si="1"/>
        <v>0.59</v>
      </c>
      <c r="I72" s="872"/>
    </row>
    <row r="73" spans="1:9" ht="14.45" customHeight="1">
      <c r="A73" s="20" t="s">
        <v>151</v>
      </c>
      <c r="B73" s="904" t="s">
        <v>589</v>
      </c>
      <c r="C73" s="904"/>
      <c r="D73" s="904"/>
      <c r="E73" s="904"/>
      <c r="F73" s="905">
        <v>2.0999999999999999E-3</v>
      </c>
      <c r="G73" s="905"/>
      <c r="H73" s="871">
        <f t="shared" si="1"/>
        <v>4.13</v>
      </c>
      <c r="I73" s="872"/>
    </row>
    <row r="74" spans="1:9" ht="13.15" customHeight="1">
      <c r="A74" s="20" t="s">
        <v>152</v>
      </c>
      <c r="B74" s="904" t="s">
        <v>590</v>
      </c>
      <c r="C74" s="904"/>
      <c r="D74" s="904"/>
      <c r="E74" s="904"/>
      <c r="F74" s="962">
        <v>1.9400000000000001E-2</v>
      </c>
      <c r="G74" s="963"/>
      <c r="H74" s="871">
        <f t="shared" si="1"/>
        <v>38.18</v>
      </c>
      <c r="I74" s="872"/>
    </row>
    <row r="75" spans="1:9" ht="28.5" customHeight="1">
      <c r="A75" s="20" t="s">
        <v>153</v>
      </c>
      <c r="B75" s="904" t="s">
        <v>591</v>
      </c>
      <c r="C75" s="904"/>
      <c r="D75" s="904"/>
      <c r="E75" s="904"/>
      <c r="F75" s="964">
        <f>G47*F74</f>
        <v>6.7999999999999996E-3</v>
      </c>
      <c r="G75" s="965"/>
      <c r="H75" s="871">
        <f t="shared" si="1"/>
        <v>13.38</v>
      </c>
      <c r="I75" s="872"/>
    </row>
    <row r="76" spans="1:9" ht="14.45" customHeight="1">
      <c r="A76" s="20" t="s">
        <v>154</v>
      </c>
      <c r="B76" s="904" t="s">
        <v>592</v>
      </c>
      <c r="C76" s="904"/>
      <c r="D76" s="904"/>
      <c r="E76" s="904"/>
      <c r="F76" s="960">
        <v>3.2000000000000001E-2</v>
      </c>
      <c r="G76" s="961"/>
      <c r="H76" s="871">
        <f t="shared" si="1"/>
        <v>62.98</v>
      </c>
      <c r="I76" s="872"/>
    </row>
    <row r="77" spans="1:9" ht="12.75" thickBot="1">
      <c r="A77" s="936" t="s">
        <v>221</v>
      </c>
      <c r="B77" s="937"/>
      <c r="C77" s="937"/>
      <c r="D77" s="937"/>
      <c r="E77" s="937"/>
      <c r="F77" s="939">
        <f>SUM(F71:G76)</f>
        <v>6.4799999999999996E-2</v>
      </c>
      <c r="G77" s="939"/>
      <c r="H77" s="943">
        <f>SUM(H71:I76)</f>
        <v>127.53</v>
      </c>
      <c r="I77" s="944"/>
    </row>
    <row r="78" spans="1:9" ht="12.75" thickBot="1">
      <c r="A78" s="885"/>
      <c r="B78" s="886"/>
      <c r="C78" s="886"/>
      <c r="D78" s="886"/>
      <c r="E78" s="886"/>
      <c r="F78" s="886"/>
      <c r="G78" s="886"/>
      <c r="H78" s="886"/>
      <c r="I78" s="887"/>
    </row>
    <row r="79" spans="1:9" ht="12" customHeight="1">
      <c r="A79" s="919" t="s">
        <v>593</v>
      </c>
      <c r="B79" s="920"/>
      <c r="C79" s="920"/>
      <c r="D79" s="920"/>
      <c r="E79" s="920"/>
      <c r="F79" s="920"/>
      <c r="G79" s="920"/>
      <c r="H79" s="920"/>
      <c r="I79" s="921"/>
    </row>
    <row r="80" spans="1:9" ht="12" customHeight="1">
      <c r="A80" s="946" t="s">
        <v>594</v>
      </c>
      <c r="B80" s="842"/>
      <c r="C80" s="842"/>
      <c r="D80" s="842"/>
      <c r="E80" s="842"/>
      <c r="F80" s="842"/>
      <c r="G80" s="842"/>
      <c r="H80" s="842"/>
      <c r="I80" s="931"/>
    </row>
    <row r="81" spans="1:10" ht="14.45" customHeight="1">
      <c r="A81" s="53" t="s">
        <v>595</v>
      </c>
      <c r="B81" s="876" t="s">
        <v>596</v>
      </c>
      <c r="C81" s="876"/>
      <c r="D81" s="876"/>
      <c r="E81" s="876"/>
      <c r="F81" s="842" t="s">
        <v>193</v>
      </c>
      <c r="G81" s="842"/>
      <c r="H81" s="842" t="s">
        <v>192</v>
      </c>
      <c r="I81" s="931"/>
    </row>
    <row r="82" spans="1:10" ht="14.45" customHeight="1">
      <c r="A82" s="20" t="s">
        <v>149</v>
      </c>
      <c r="B82" s="904" t="s">
        <v>597</v>
      </c>
      <c r="C82" s="904"/>
      <c r="D82" s="904"/>
      <c r="E82" s="904"/>
      <c r="F82" s="945">
        <v>8.3299999999999999E-2</v>
      </c>
      <c r="G82" s="945">
        <f>((1/12)+(1/12/3))/12</f>
        <v>9.2599999999999991E-3</v>
      </c>
      <c r="H82" s="871">
        <f t="shared" ref="H82:H87" si="2">$H$28*F82</f>
        <v>163.93</v>
      </c>
      <c r="I82" s="872"/>
    </row>
    <row r="83" spans="1:10" ht="14.45" customHeight="1">
      <c r="A83" s="20" t="s">
        <v>150</v>
      </c>
      <c r="B83" s="904" t="s">
        <v>598</v>
      </c>
      <c r="C83" s="904"/>
      <c r="D83" s="904"/>
      <c r="E83" s="904"/>
      <c r="F83" s="905">
        <v>2.2200000000000001E-2</v>
      </c>
      <c r="G83" s="905">
        <f>15/12/30</f>
        <v>4.1700000000000001E-2</v>
      </c>
      <c r="H83" s="871">
        <f t="shared" si="2"/>
        <v>43.69</v>
      </c>
      <c r="I83" s="872"/>
    </row>
    <row r="84" spans="1:10" ht="14.45" customHeight="1">
      <c r="A84" s="20" t="s">
        <v>151</v>
      </c>
      <c r="B84" s="904" t="s">
        <v>599</v>
      </c>
      <c r="C84" s="904"/>
      <c r="D84" s="904"/>
      <c r="E84" s="904"/>
      <c r="F84" s="947">
        <v>2.2200000000000001E-2</v>
      </c>
      <c r="G84" s="905">
        <f>(4.16/30/12)*0.015</f>
        <v>2.0000000000000001E-4</v>
      </c>
      <c r="H84" s="871">
        <f t="shared" si="2"/>
        <v>43.69</v>
      </c>
      <c r="I84" s="872"/>
    </row>
    <row r="85" spans="1:10" ht="14.45" customHeight="1">
      <c r="A85" s="20" t="s">
        <v>152</v>
      </c>
      <c r="B85" s="904" t="s">
        <v>600</v>
      </c>
      <c r="C85" s="904"/>
      <c r="D85" s="904"/>
      <c r="E85" s="904"/>
      <c r="F85" s="905">
        <v>2.0000000000000001E-4</v>
      </c>
      <c r="G85" s="905">
        <f>(15/30/12)*0.0078</f>
        <v>2.9999999999999997E-4</v>
      </c>
      <c r="H85" s="871">
        <f t="shared" si="2"/>
        <v>0.39</v>
      </c>
      <c r="I85" s="872"/>
    </row>
    <row r="86" spans="1:10" ht="14.45" customHeight="1">
      <c r="A86" s="20" t="s">
        <v>153</v>
      </c>
      <c r="B86" s="904" t="s">
        <v>601</v>
      </c>
      <c r="C86" s="904"/>
      <c r="D86" s="904"/>
      <c r="E86" s="904"/>
      <c r="F86" s="905">
        <v>1.4E-3</v>
      </c>
      <c r="G86" s="905">
        <f>(120/30)*0.05*(0.0358/12)</f>
        <v>5.9999999999999995E-4</v>
      </c>
      <c r="H86" s="871">
        <f t="shared" si="2"/>
        <v>2.76</v>
      </c>
      <c r="I86" s="872"/>
    </row>
    <row r="87" spans="1:10" ht="14.45" customHeight="1">
      <c r="A87" s="20" t="s">
        <v>154</v>
      </c>
      <c r="B87" s="904" t="s">
        <v>37</v>
      </c>
      <c r="C87" s="904"/>
      <c r="D87" s="904"/>
      <c r="E87" s="904"/>
      <c r="F87" s="905"/>
      <c r="G87" s="905"/>
      <c r="H87" s="871">
        <f t="shared" si="2"/>
        <v>0</v>
      </c>
      <c r="I87" s="872"/>
    </row>
    <row r="88" spans="1:10" ht="12.75" thickBot="1">
      <c r="A88" s="902" t="s">
        <v>221</v>
      </c>
      <c r="B88" s="903"/>
      <c r="C88" s="903"/>
      <c r="D88" s="903"/>
      <c r="E88" s="903"/>
      <c r="F88" s="948">
        <f>SUM(F82:F87)</f>
        <v>0.1293</v>
      </c>
      <c r="G88" s="948"/>
      <c r="H88" s="949">
        <f>SUM(H82:I87)</f>
        <v>254.46</v>
      </c>
      <c r="I88" s="950"/>
    </row>
    <row r="89" spans="1:10" ht="12.75" thickBot="1">
      <c r="A89" s="885"/>
      <c r="B89" s="886"/>
      <c r="C89" s="886"/>
      <c r="D89" s="886"/>
      <c r="E89" s="886"/>
      <c r="F89" s="886"/>
      <c r="G89" s="886"/>
      <c r="H89" s="886"/>
      <c r="I89" s="887"/>
      <c r="J89" s="485"/>
    </row>
    <row r="90" spans="1:10" ht="14.45" customHeight="1">
      <c r="A90" s="940" t="s">
        <v>602</v>
      </c>
      <c r="B90" s="941"/>
      <c r="C90" s="941"/>
      <c r="D90" s="941"/>
      <c r="E90" s="941"/>
      <c r="F90" s="941"/>
      <c r="G90" s="941"/>
      <c r="H90" s="941"/>
      <c r="I90" s="942"/>
    </row>
    <row r="91" spans="1:10" ht="14.45" customHeight="1">
      <c r="A91" s="53" t="s">
        <v>603</v>
      </c>
      <c r="B91" s="876" t="s">
        <v>604</v>
      </c>
      <c r="C91" s="876"/>
      <c r="D91" s="876"/>
      <c r="E91" s="876"/>
      <c r="F91" s="842" t="s">
        <v>193</v>
      </c>
      <c r="G91" s="842"/>
      <c r="H91" s="842" t="s">
        <v>192</v>
      </c>
      <c r="I91" s="931"/>
    </row>
    <row r="92" spans="1:10" ht="14.45" customHeight="1">
      <c r="A92" s="20" t="s">
        <v>149</v>
      </c>
      <c r="B92" s="894" t="s">
        <v>605</v>
      </c>
      <c r="C92" s="895"/>
      <c r="D92" s="895"/>
      <c r="E92" s="896"/>
      <c r="F92" s="938"/>
      <c r="G92" s="938"/>
      <c r="H92" s="934">
        <v>0</v>
      </c>
      <c r="I92" s="935"/>
    </row>
    <row r="93" spans="1:10" ht="12.75" thickBot="1">
      <c r="A93" s="902" t="s">
        <v>221</v>
      </c>
      <c r="B93" s="903"/>
      <c r="C93" s="903"/>
      <c r="D93" s="903"/>
      <c r="E93" s="903"/>
      <c r="F93" s="903">
        <f>SUM(F92)</f>
        <v>0</v>
      </c>
      <c r="G93" s="903"/>
      <c r="H93" s="926">
        <f>SUM(H92)</f>
        <v>0</v>
      </c>
      <c r="I93" s="927"/>
    </row>
    <row r="94" spans="1:10" ht="12.75" thickBot="1">
      <c r="A94" s="885"/>
      <c r="B94" s="886"/>
      <c r="C94" s="886"/>
      <c r="D94" s="886"/>
      <c r="E94" s="886"/>
      <c r="F94" s="886"/>
      <c r="G94" s="886"/>
      <c r="H94" s="886"/>
      <c r="I94" s="887"/>
    </row>
    <row r="95" spans="1:10" ht="14.45" customHeight="1">
      <c r="A95" s="919" t="s">
        <v>606</v>
      </c>
      <c r="B95" s="920"/>
      <c r="C95" s="920"/>
      <c r="D95" s="920"/>
      <c r="E95" s="920"/>
      <c r="F95" s="920"/>
      <c r="G95" s="920"/>
      <c r="H95" s="920"/>
      <c r="I95" s="921"/>
    </row>
    <row r="96" spans="1:10" ht="14.45" customHeight="1">
      <c r="A96" s="49">
        <v>4</v>
      </c>
      <c r="B96" s="876" t="s">
        <v>249</v>
      </c>
      <c r="C96" s="876"/>
      <c r="D96" s="876"/>
      <c r="E96" s="876"/>
      <c r="F96" s="876"/>
      <c r="G96" s="876"/>
      <c r="H96" s="842" t="s">
        <v>192</v>
      </c>
      <c r="I96" s="931"/>
    </row>
    <row r="97" spans="1:10" ht="14.45" customHeight="1">
      <c r="A97" s="20" t="s">
        <v>595</v>
      </c>
      <c r="B97" s="904" t="s">
        <v>607</v>
      </c>
      <c r="C97" s="904"/>
      <c r="D97" s="904"/>
      <c r="E97" s="904"/>
      <c r="F97" s="904"/>
      <c r="G97" s="904"/>
      <c r="H97" s="934">
        <f>H88</f>
        <v>254.46</v>
      </c>
      <c r="I97" s="935"/>
    </row>
    <row r="98" spans="1:10" ht="12" customHeight="1">
      <c r="A98" s="20" t="s">
        <v>603</v>
      </c>
      <c r="B98" s="904" t="s">
        <v>604</v>
      </c>
      <c r="C98" s="904"/>
      <c r="D98" s="904"/>
      <c r="E98" s="904"/>
      <c r="F98" s="904"/>
      <c r="G98" s="904"/>
      <c r="H98" s="934">
        <f>H93</f>
        <v>0</v>
      </c>
      <c r="I98" s="935"/>
    </row>
    <row r="99" spans="1:10" ht="12.75" thickBot="1">
      <c r="A99" s="936" t="s">
        <v>221</v>
      </c>
      <c r="B99" s="937"/>
      <c r="C99" s="937"/>
      <c r="D99" s="937"/>
      <c r="E99" s="937"/>
      <c r="F99" s="937"/>
      <c r="G99" s="937"/>
      <c r="H99" s="932">
        <f>SUM(H97:I98)</f>
        <v>254.46</v>
      </c>
      <c r="I99" s="933"/>
      <c r="J99" s="34"/>
    </row>
    <row r="100" spans="1:10" ht="12.75" thickBot="1">
      <c r="A100" s="885"/>
      <c r="B100" s="886"/>
      <c r="C100" s="886"/>
      <c r="D100" s="886"/>
      <c r="E100" s="886"/>
      <c r="F100" s="886"/>
      <c r="G100" s="886"/>
      <c r="H100" s="886"/>
      <c r="I100" s="887"/>
    </row>
    <row r="101" spans="1:10" ht="14.45" customHeight="1">
      <c r="A101" s="919" t="s">
        <v>608</v>
      </c>
      <c r="B101" s="920"/>
      <c r="C101" s="920"/>
      <c r="D101" s="920"/>
      <c r="E101" s="920"/>
      <c r="F101" s="920"/>
      <c r="G101" s="920"/>
      <c r="H101" s="920"/>
      <c r="I101" s="921"/>
    </row>
    <row r="102" spans="1:10" ht="12" customHeight="1">
      <c r="A102" s="49">
        <v>5</v>
      </c>
      <c r="B102" s="928" t="s">
        <v>165</v>
      </c>
      <c r="C102" s="929"/>
      <c r="D102" s="929"/>
      <c r="E102" s="929"/>
      <c r="F102" s="929"/>
      <c r="G102" s="930"/>
      <c r="H102" s="908" t="s">
        <v>192</v>
      </c>
      <c r="I102" s="909"/>
    </row>
    <row r="103" spans="1:10" ht="14.45" customHeight="1">
      <c r="A103" s="20" t="s">
        <v>149</v>
      </c>
      <c r="B103" s="913" t="s">
        <v>609</v>
      </c>
      <c r="C103" s="914"/>
      <c r="D103" s="914"/>
      <c r="E103" s="914"/>
      <c r="F103" s="914"/>
      <c r="G103" s="915"/>
      <c r="H103" s="924">
        <f>'UNIFORMES 1'!C46</f>
        <v>0</v>
      </c>
      <c r="I103" s="925"/>
    </row>
    <row r="104" spans="1:10" ht="14.45" customHeight="1">
      <c r="A104" s="20" t="s">
        <v>150</v>
      </c>
      <c r="B104" s="913" t="s">
        <v>610</v>
      </c>
      <c r="C104" s="914"/>
      <c r="D104" s="914"/>
      <c r="E104" s="914"/>
      <c r="F104" s="914"/>
      <c r="G104" s="915"/>
      <c r="H104" s="924">
        <v>0</v>
      </c>
      <c r="I104" s="925"/>
    </row>
    <row r="105" spans="1:10" ht="14.45" customHeight="1">
      <c r="A105" s="20" t="s">
        <v>151</v>
      </c>
      <c r="B105" s="913" t="s">
        <v>611</v>
      </c>
      <c r="C105" s="914"/>
      <c r="D105" s="914"/>
      <c r="E105" s="914"/>
      <c r="F105" s="914"/>
      <c r="G105" s="915"/>
      <c r="H105" s="924"/>
      <c r="I105" s="925"/>
    </row>
    <row r="106" spans="1:10">
      <c r="A106" s="20" t="s">
        <v>152</v>
      </c>
      <c r="B106" s="913" t="s">
        <v>73</v>
      </c>
      <c r="C106" s="914"/>
      <c r="D106" s="914"/>
      <c r="E106" s="914"/>
      <c r="F106" s="914"/>
      <c r="G106" s="915"/>
      <c r="H106" s="922" t="e">
        <f>'CURSOS 1.2'!#REF!</f>
        <v>#REF!</v>
      </c>
      <c r="I106" s="923"/>
    </row>
    <row r="107" spans="1:10" ht="12.75" thickBot="1">
      <c r="A107" s="916" t="s">
        <v>221</v>
      </c>
      <c r="B107" s="917"/>
      <c r="C107" s="917"/>
      <c r="D107" s="917"/>
      <c r="E107" s="917"/>
      <c r="F107" s="917"/>
      <c r="G107" s="918"/>
      <c r="H107" s="906" t="e">
        <f>SUM(H103:I106)</f>
        <v>#REF!</v>
      </c>
      <c r="I107" s="907"/>
    </row>
    <row r="108" spans="1:10" ht="12.75" thickBot="1">
      <c r="A108" s="885"/>
      <c r="B108" s="886"/>
      <c r="C108" s="886"/>
      <c r="D108" s="886"/>
      <c r="E108" s="886"/>
      <c r="F108" s="886"/>
      <c r="G108" s="886"/>
      <c r="H108" s="886"/>
      <c r="I108" s="887"/>
    </row>
    <row r="109" spans="1:10" ht="14.45" customHeight="1">
      <c r="A109" s="919" t="s">
        <v>612</v>
      </c>
      <c r="B109" s="920"/>
      <c r="C109" s="920"/>
      <c r="D109" s="920"/>
      <c r="E109" s="920"/>
      <c r="F109" s="920"/>
      <c r="G109" s="920"/>
      <c r="H109" s="920"/>
      <c r="I109" s="921"/>
    </row>
    <row r="110" spans="1:10" ht="14.45" customHeight="1">
      <c r="A110" s="49">
        <v>6</v>
      </c>
      <c r="B110" s="910" t="s">
        <v>613</v>
      </c>
      <c r="C110" s="911"/>
      <c r="D110" s="911"/>
      <c r="E110" s="912"/>
      <c r="F110" s="908" t="s">
        <v>193</v>
      </c>
      <c r="G110" s="880"/>
      <c r="H110" s="908" t="s">
        <v>192</v>
      </c>
      <c r="I110" s="909"/>
    </row>
    <row r="111" spans="1:10">
      <c r="A111" s="20" t="s">
        <v>149</v>
      </c>
      <c r="B111" s="894" t="s">
        <v>614</v>
      </c>
      <c r="C111" s="895"/>
      <c r="D111" s="895"/>
      <c r="E111" s="896"/>
      <c r="F111" s="898">
        <v>1.06E-2</v>
      </c>
      <c r="G111" s="899"/>
      <c r="H111" s="871" t="e">
        <f>SUM(H28,H35,H47,H60,H77,H88,H107)*F111</f>
        <v>#REF!</v>
      </c>
      <c r="I111" s="872"/>
    </row>
    <row r="112" spans="1:10">
      <c r="A112" s="20" t="s">
        <v>150</v>
      </c>
      <c r="B112" s="894" t="s">
        <v>144</v>
      </c>
      <c r="C112" s="895"/>
      <c r="D112" s="895"/>
      <c r="E112" s="896"/>
      <c r="F112" s="898">
        <v>5.0000000000000001E-3</v>
      </c>
      <c r="G112" s="899"/>
      <c r="H112" s="871" t="e">
        <f>SUM(H28,H35,H47,H60,H77,H88,H107,H111)*F112</f>
        <v>#REF!</v>
      </c>
      <c r="I112" s="872"/>
    </row>
    <row r="113" spans="1:13">
      <c r="A113" s="878" t="s">
        <v>169</v>
      </c>
      <c r="B113" s="879"/>
      <c r="C113" s="879"/>
      <c r="D113" s="879"/>
      <c r="E113" s="880"/>
      <c r="F113" s="881">
        <f>SUM(F111:G112)</f>
        <v>1.5599999999999999E-2</v>
      </c>
      <c r="G113" s="882"/>
      <c r="H113" s="900" t="e">
        <f>SUM(H111:I112)</f>
        <v>#REF!</v>
      </c>
      <c r="I113" s="901"/>
    </row>
    <row r="114" spans="1:13">
      <c r="A114" s="20" t="s">
        <v>151</v>
      </c>
      <c r="B114" s="894" t="s">
        <v>145</v>
      </c>
      <c r="C114" s="895"/>
      <c r="D114" s="895"/>
      <c r="E114" s="896"/>
      <c r="F114" s="898"/>
      <c r="G114" s="899"/>
      <c r="H114" s="897"/>
      <c r="I114" s="872"/>
    </row>
    <row r="115" spans="1:13" ht="12" customHeight="1">
      <c r="A115" s="865" t="s">
        <v>615</v>
      </c>
      <c r="B115" s="866"/>
      <c r="C115" s="867" t="s">
        <v>616</v>
      </c>
      <c r="D115" s="868"/>
      <c r="E115" s="21" t="s">
        <v>617</v>
      </c>
      <c r="F115" s="898">
        <v>6.4999999999999997E-3</v>
      </c>
      <c r="G115" s="899"/>
      <c r="H115" s="871" t="e">
        <f>$H$130*F115</f>
        <v>#REF!</v>
      </c>
      <c r="I115" s="872"/>
    </row>
    <row r="116" spans="1:13">
      <c r="A116" s="865" t="s">
        <v>618</v>
      </c>
      <c r="B116" s="866"/>
      <c r="C116" s="869"/>
      <c r="D116" s="870"/>
      <c r="E116" s="21" t="s">
        <v>619</v>
      </c>
      <c r="F116" s="898">
        <v>0.03</v>
      </c>
      <c r="G116" s="899"/>
      <c r="H116" s="871" t="e">
        <f>$H$130*F116</f>
        <v>#REF!</v>
      </c>
      <c r="I116" s="872"/>
    </row>
    <row r="117" spans="1:13">
      <c r="A117" s="865" t="s">
        <v>620</v>
      </c>
      <c r="B117" s="866"/>
      <c r="C117" s="883" t="s">
        <v>621</v>
      </c>
      <c r="D117" s="884"/>
      <c r="E117" s="21" t="s">
        <v>622</v>
      </c>
      <c r="F117" s="898">
        <v>0.03</v>
      </c>
      <c r="G117" s="899"/>
      <c r="H117" s="871" t="e">
        <f>$H$130*F117</f>
        <v>#REF!</v>
      </c>
      <c r="I117" s="872"/>
    </row>
    <row r="118" spans="1:13">
      <c r="A118" s="878" t="s">
        <v>169</v>
      </c>
      <c r="B118" s="879"/>
      <c r="C118" s="879"/>
      <c r="D118" s="879"/>
      <c r="E118" s="880"/>
      <c r="F118" s="881">
        <f>SUM(F115:G117)</f>
        <v>6.6500000000000004E-2</v>
      </c>
      <c r="G118" s="882"/>
      <c r="H118" s="900" t="e">
        <f>SUM(H115:I117)</f>
        <v>#REF!</v>
      </c>
      <c r="I118" s="901"/>
    </row>
    <row r="119" spans="1:13" ht="12.75" thickBot="1">
      <c r="A119" s="858" t="s">
        <v>221</v>
      </c>
      <c r="B119" s="859"/>
      <c r="C119" s="859"/>
      <c r="D119" s="859"/>
      <c r="E119" s="860"/>
      <c r="F119" s="892">
        <f>SUM(F113,F118)</f>
        <v>8.2100000000000006E-2</v>
      </c>
      <c r="G119" s="893"/>
      <c r="H119" s="888" t="e">
        <f>SUM(H113,H118)</f>
        <v>#REF!</v>
      </c>
      <c r="I119" s="889"/>
      <c r="J119" s="485">
        <f>'RESUMO GERAL'!I17</f>
        <v>0</v>
      </c>
    </row>
    <row r="120" spans="1:13" ht="12.75" thickBot="1">
      <c r="A120" s="885"/>
      <c r="B120" s="886"/>
      <c r="C120" s="886"/>
      <c r="D120" s="886"/>
      <c r="E120" s="886"/>
      <c r="F120" s="886"/>
      <c r="G120" s="886"/>
      <c r="H120" s="886"/>
      <c r="I120" s="887"/>
    </row>
    <row r="121" spans="1:13" ht="14.45" customHeight="1">
      <c r="A121" s="873" t="s">
        <v>623</v>
      </c>
      <c r="B121" s="874"/>
      <c r="C121" s="874"/>
      <c r="D121" s="874"/>
      <c r="E121" s="874"/>
      <c r="F121" s="874"/>
      <c r="G121" s="874"/>
      <c r="H121" s="874"/>
      <c r="I121" s="875"/>
      <c r="J121" s="505"/>
    </row>
    <row r="122" spans="1:13" ht="14.45" customHeight="1">
      <c r="A122" s="890" t="s">
        <v>624</v>
      </c>
      <c r="B122" s="891"/>
      <c r="C122" s="891"/>
      <c r="D122" s="891"/>
      <c r="E122" s="891"/>
      <c r="F122" s="891"/>
      <c r="G122" s="891"/>
      <c r="H122" s="876"/>
      <c r="I122" s="877"/>
    </row>
    <row r="123" spans="1:13" ht="14.45" customHeight="1">
      <c r="A123" s="60" t="s">
        <v>149</v>
      </c>
      <c r="B123" s="840" t="s">
        <v>625</v>
      </c>
      <c r="C123" s="840"/>
      <c r="D123" s="840"/>
      <c r="E123" s="840"/>
      <c r="F123" s="840"/>
      <c r="G123" s="840"/>
      <c r="H123" s="836">
        <f>H28</f>
        <v>1968</v>
      </c>
      <c r="I123" s="837"/>
      <c r="K123" s="485"/>
    </row>
    <row r="124" spans="1:13" ht="14.45" customHeight="1">
      <c r="A124" s="60" t="s">
        <v>150</v>
      </c>
      <c r="B124" s="840" t="s">
        <v>626</v>
      </c>
      <c r="C124" s="840"/>
      <c r="D124" s="840"/>
      <c r="E124" s="840"/>
      <c r="F124" s="840"/>
      <c r="G124" s="840"/>
      <c r="H124" s="836">
        <f>H67</f>
        <v>1800.97</v>
      </c>
      <c r="I124" s="837"/>
    </row>
    <row r="125" spans="1:13" ht="14.45" customHeight="1">
      <c r="A125" s="60" t="s">
        <v>151</v>
      </c>
      <c r="B125" s="840" t="s">
        <v>64</v>
      </c>
      <c r="C125" s="840"/>
      <c r="D125" s="840"/>
      <c r="E125" s="840"/>
      <c r="F125" s="840"/>
      <c r="G125" s="840"/>
      <c r="H125" s="836">
        <f>H77</f>
        <v>127.53</v>
      </c>
      <c r="I125" s="837"/>
    </row>
    <row r="126" spans="1:13" ht="14.45" customHeight="1">
      <c r="A126" s="60" t="s">
        <v>152</v>
      </c>
      <c r="B126" s="840" t="s">
        <v>65</v>
      </c>
      <c r="C126" s="840"/>
      <c r="D126" s="840"/>
      <c r="E126" s="840"/>
      <c r="F126" s="840"/>
      <c r="G126" s="840"/>
      <c r="H126" s="836">
        <f>H99</f>
        <v>254.46</v>
      </c>
      <c r="I126" s="837"/>
    </row>
    <row r="127" spans="1:13" ht="14.45" customHeight="1">
      <c r="A127" s="60" t="s">
        <v>153</v>
      </c>
      <c r="B127" s="840" t="s">
        <v>66</v>
      </c>
      <c r="C127" s="840"/>
      <c r="D127" s="840"/>
      <c r="E127" s="840"/>
      <c r="F127" s="840"/>
      <c r="G127" s="840"/>
      <c r="H127" s="836" t="e">
        <f>H107</f>
        <v>#REF!</v>
      </c>
      <c r="I127" s="837"/>
    </row>
    <row r="128" spans="1:13" ht="14.45" customHeight="1">
      <c r="A128" s="841" t="s">
        <v>67</v>
      </c>
      <c r="B128" s="842"/>
      <c r="C128" s="842"/>
      <c r="D128" s="842"/>
      <c r="E128" s="842"/>
      <c r="F128" s="842"/>
      <c r="G128" s="842"/>
      <c r="H128" s="838" t="e">
        <f>SUM(H123:I127)</f>
        <v>#REF!</v>
      </c>
      <c r="I128" s="839"/>
      <c r="J128" s="35"/>
      <c r="K128" s="35"/>
      <c r="M128" s="36"/>
    </row>
    <row r="129" spans="1:11" ht="14.45" customHeight="1">
      <c r="A129" s="60" t="s">
        <v>154</v>
      </c>
      <c r="B129" s="840" t="s">
        <v>68</v>
      </c>
      <c r="C129" s="840"/>
      <c r="D129" s="840"/>
      <c r="E129" s="840"/>
      <c r="F129" s="840"/>
      <c r="G129" s="840"/>
      <c r="H129" s="836" t="e">
        <f>H119</f>
        <v>#REF!</v>
      </c>
      <c r="I129" s="837"/>
    </row>
    <row r="130" spans="1:11" ht="14.45" customHeight="1" thickBot="1">
      <c r="A130" s="863" t="s">
        <v>69</v>
      </c>
      <c r="B130" s="864"/>
      <c r="C130" s="864"/>
      <c r="D130" s="864"/>
      <c r="E130" s="864"/>
      <c r="F130" s="864"/>
      <c r="G130" s="864"/>
      <c r="H130" s="861" t="e">
        <f>SUM(H28,H35,H47,H60,H77,H88,H93,H107,H113)/(1-F118)+0.01</f>
        <v>#REF!</v>
      </c>
      <c r="I130" s="862"/>
      <c r="J130" s="35"/>
      <c r="K130" s="35"/>
    </row>
    <row r="131" spans="1:11">
      <c r="A131" s="835"/>
      <c r="B131" s="835"/>
      <c r="C131" s="835"/>
      <c r="D131" s="835"/>
      <c r="E131" s="835"/>
      <c r="F131" s="835"/>
      <c r="G131" s="835"/>
      <c r="H131" s="835"/>
      <c r="I131" s="835"/>
    </row>
    <row r="133" spans="1:11" ht="18.75" thickBot="1">
      <c r="A133" s="834" t="s">
        <v>301</v>
      </c>
      <c r="B133" s="834"/>
      <c r="C133" s="834"/>
      <c r="D133" s="834"/>
      <c r="E133" s="834"/>
      <c r="F133" s="834"/>
      <c r="G133" s="834"/>
    </row>
    <row r="134" spans="1:11" ht="52.5" customHeight="1">
      <c r="A134" s="856" t="s">
        <v>297</v>
      </c>
      <c r="B134" s="857"/>
      <c r="C134" s="845" t="s">
        <v>298</v>
      </c>
      <c r="D134" s="845"/>
      <c r="E134" s="845" t="s">
        <v>299</v>
      </c>
      <c r="F134" s="854"/>
      <c r="G134" s="845" t="s">
        <v>300</v>
      </c>
      <c r="H134" s="845"/>
      <c r="I134" s="846"/>
      <c r="K134" s="263"/>
    </row>
    <row r="135" spans="1:11" ht="34.5" customHeight="1">
      <c r="A135" s="851" t="s">
        <v>302</v>
      </c>
      <c r="B135" s="852"/>
      <c r="C135" s="853" t="s">
        <v>569</v>
      </c>
      <c r="D135" s="853"/>
      <c r="E135" s="855" t="e">
        <f>H130</f>
        <v>#REF!</v>
      </c>
      <c r="F135" s="855"/>
      <c r="G135" s="847" t="e">
        <f>(1/E140)*E135</f>
        <v>#REF!</v>
      </c>
      <c r="H135" s="847"/>
      <c r="I135" s="848"/>
      <c r="K135" s="35"/>
    </row>
    <row r="136" spans="1:11" ht="13.5" thickBot="1">
      <c r="A136" s="843" t="s">
        <v>221</v>
      </c>
      <c r="B136" s="844"/>
      <c r="C136" s="844"/>
      <c r="D136" s="844"/>
      <c r="E136" s="844"/>
      <c r="F136" s="844"/>
      <c r="G136" s="849" t="e">
        <f>G135</f>
        <v>#REF!</v>
      </c>
      <c r="H136" s="849"/>
      <c r="I136" s="850"/>
      <c r="K136" s="35"/>
    </row>
    <row r="137" spans="1:11">
      <c r="K137" s="263"/>
    </row>
    <row r="138" spans="1:11">
      <c r="A138" s="160" t="s">
        <v>303</v>
      </c>
      <c r="G138" s="14">
        <v>20000</v>
      </c>
      <c r="I138" s="42" t="e">
        <f>G138*G136</f>
        <v>#REF!</v>
      </c>
    </row>
    <row r="139" spans="1:11">
      <c r="A139" s="43" t="s">
        <v>304</v>
      </c>
      <c r="G139" s="1066" t="s">
        <v>341</v>
      </c>
      <c r="H139" s="1066"/>
      <c r="I139" s="445" t="e">
        <f>I138/H130</f>
        <v>#REF!</v>
      </c>
    </row>
    <row r="140" spans="1:11" ht="15">
      <c r="A140" s="161" t="s">
        <v>305</v>
      </c>
      <c r="E140" s="14">
        <v>2700</v>
      </c>
      <c r="J140" s="263"/>
    </row>
  </sheetData>
  <mergeCells count="280">
    <mergeCell ref="A9:E9"/>
    <mergeCell ref="A7:E7"/>
    <mergeCell ref="G139:H139"/>
    <mergeCell ref="A12:E12"/>
    <mergeCell ref="H18:I18"/>
    <mergeCell ref="B18:E18"/>
    <mergeCell ref="A11:E11"/>
    <mergeCell ref="F22:G22"/>
    <mergeCell ref="B20:C20"/>
    <mergeCell ref="F20:G20"/>
    <mergeCell ref="A10:E10"/>
    <mergeCell ref="F9:I9"/>
    <mergeCell ref="F10:I10"/>
    <mergeCell ref="F18:G18"/>
    <mergeCell ref="F11:I11"/>
    <mergeCell ref="B17:G17"/>
    <mergeCell ref="A16:I16"/>
    <mergeCell ref="H20:I20"/>
    <mergeCell ref="H21:I21"/>
    <mergeCell ref="H22:I22"/>
    <mergeCell ref="H23:I23"/>
    <mergeCell ref="F27:G27"/>
    <mergeCell ref="H25:I25"/>
    <mergeCell ref="A14:I14"/>
    <mergeCell ref="A1:I1"/>
    <mergeCell ref="A3:I3"/>
    <mergeCell ref="A2:I2"/>
    <mergeCell ref="F7:I7"/>
    <mergeCell ref="A5:I5"/>
    <mergeCell ref="F6:I6"/>
    <mergeCell ref="A8:E8"/>
    <mergeCell ref="F8:I8"/>
    <mergeCell ref="A6:E6"/>
    <mergeCell ref="H27:I27"/>
    <mergeCell ref="F26:G26"/>
    <mergeCell ref="H12:I12"/>
    <mergeCell ref="F12:G12"/>
    <mergeCell ref="B22:D22"/>
    <mergeCell ref="B21:E21"/>
    <mergeCell ref="H17:I17"/>
    <mergeCell ref="H19:I19"/>
    <mergeCell ref="B19:C19"/>
    <mergeCell ref="F19:G19"/>
    <mergeCell ref="F21:G21"/>
    <mergeCell ref="A28:E28"/>
    <mergeCell ref="H28:I28"/>
    <mergeCell ref="A31:I31"/>
    <mergeCell ref="H33:I33"/>
    <mergeCell ref="B33:E33"/>
    <mergeCell ref="B46:F46"/>
    <mergeCell ref="B23:D23"/>
    <mergeCell ref="H35:I35"/>
    <mergeCell ref="B26:D26"/>
    <mergeCell ref="H26:I26"/>
    <mergeCell ref="B25:D25"/>
    <mergeCell ref="F25:G25"/>
    <mergeCell ref="H24:I24"/>
    <mergeCell ref="B27:D27"/>
    <mergeCell ref="F23:G23"/>
    <mergeCell ref="F24:G24"/>
    <mergeCell ref="B34:E34"/>
    <mergeCell ref="F34:G34"/>
    <mergeCell ref="A30:I30"/>
    <mergeCell ref="B32:E32"/>
    <mergeCell ref="F32:G32"/>
    <mergeCell ref="F28:G28"/>
    <mergeCell ref="H32:I32"/>
    <mergeCell ref="B24:D24"/>
    <mergeCell ref="B42:F42"/>
    <mergeCell ref="B44:F44"/>
    <mergeCell ref="H47:I47"/>
    <mergeCell ref="A48:I48"/>
    <mergeCell ref="F35:G35"/>
    <mergeCell ref="F33:G33"/>
    <mergeCell ref="B40:F40"/>
    <mergeCell ref="H40:I40"/>
    <mergeCell ref="H43:I43"/>
    <mergeCell ref="B43:F43"/>
    <mergeCell ref="H44:I44"/>
    <mergeCell ref="A35:E35"/>
    <mergeCell ref="H39:I39"/>
    <mergeCell ref="H34:I34"/>
    <mergeCell ref="A36:I36"/>
    <mergeCell ref="H46:I46"/>
    <mergeCell ref="A47:F47"/>
    <mergeCell ref="H42:I42"/>
    <mergeCell ref="B39:F39"/>
    <mergeCell ref="H41:I41"/>
    <mergeCell ref="H38:I38"/>
    <mergeCell ref="B38:F38"/>
    <mergeCell ref="A37:I37"/>
    <mergeCell ref="A53:A54"/>
    <mergeCell ref="H58:I58"/>
    <mergeCell ref="B53:B54"/>
    <mergeCell ref="H56:I56"/>
    <mergeCell ref="B51:B52"/>
    <mergeCell ref="B45:F45"/>
    <mergeCell ref="H45:I45"/>
    <mergeCell ref="B50:G50"/>
    <mergeCell ref="H51:I52"/>
    <mergeCell ref="H50:I50"/>
    <mergeCell ref="H53:I54"/>
    <mergeCell ref="B55:G55"/>
    <mergeCell ref="B57:G57"/>
    <mergeCell ref="H55:I55"/>
    <mergeCell ref="B56:G56"/>
    <mergeCell ref="A49:I49"/>
    <mergeCell ref="A51:A52"/>
    <mergeCell ref="H60:I60"/>
    <mergeCell ref="A67:G67"/>
    <mergeCell ref="A68:I68"/>
    <mergeCell ref="H67:I67"/>
    <mergeCell ref="B66:G66"/>
    <mergeCell ref="H66:I66"/>
    <mergeCell ref="A62:I62"/>
    <mergeCell ref="H57:I57"/>
    <mergeCell ref="H59:I59"/>
    <mergeCell ref="H63:I63"/>
    <mergeCell ref="B59:G59"/>
    <mergeCell ref="H64:I64"/>
    <mergeCell ref="B64:G64"/>
    <mergeCell ref="A61:I61"/>
    <mergeCell ref="A60:G60"/>
    <mergeCell ref="H65:I65"/>
    <mergeCell ref="B58:G58"/>
    <mergeCell ref="B76:E76"/>
    <mergeCell ref="F76:G76"/>
    <mergeCell ref="H76:I76"/>
    <mergeCell ref="B74:E74"/>
    <mergeCell ref="F74:G74"/>
    <mergeCell ref="H74:I74"/>
    <mergeCell ref="B75:E75"/>
    <mergeCell ref="H75:I75"/>
    <mergeCell ref="F75:G75"/>
    <mergeCell ref="H73:I73"/>
    <mergeCell ref="F71:G71"/>
    <mergeCell ref="B73:E73"/>
    <mergeCell ref="F73:G73"/>
    <mergeCell ref="B65:G65"/>
    <mergeCell ref="B63:G63"/>
    <mergeCell ref="H72:I72"/>
    <mergeCell ref="F70:G70"/>
    <mergeCell ref="H70:I70"/>
    <mergeCell ref="F72:G72"/>
    <mergeCell ref="H71:I71"/>
    <mergeCell ref="A69:I69"/>
    <mergeCell ref="B72:E72"/>
    <mergeCell ref="B70:E70"/>
    <mergeCell ref="B71:E71"/>
    <mergeCell ref="A77:E77"/>
    <mergeCell ref="F77:G77"/>
    <mergeCell ref="A79:I79"/>
    <mergeCell ref="A89:I89"/>
    <mergeCell ref="A90:I90"/>
    <mergeCell ref="H83:I83"/>
    <mergeCell ref="H77:I77"/>
    <mergeCell ref="F82:G82"/>
    <mergeCell ref="H92:I92"/>
    <mergeCell ref="H85:I85"/>
    <mergeCell ref="A78:I78"/>
    <mergeCell ref="B82:E82"/>
    <mergeCell ref="H81:I81"/>
    <mergeCell ref="F81:G81"/>
    <mergeCell ref="B81:E81"/>
    <mergeCell ref="A80:I80"/>
    <mergeCell ref="F84:G84"/>
    <mergeCell ref="B84:E84"/>
    <mergeCell ref="H82:I82"/>
    <mergeCell ref="H84:I84"/>
    <mergeCell ref="H86:I86"/>
    <mergeCell ref="F88:G88"/>
    <mergeCell ref="H88:I88"/>
    <mergeCell ref="A95:I95"/>
    <mergeCell ref="H93:I93"/>
    <mergeCell ref="F85:G85"/>
    <mergeCell ref="H87:I87"/>
    <mergeCell ref="B87:E87"/>
    <mergeCell ref="A101:I101"/>
    <mergeCell ref="B102:G102"/>
    <mergeCell ref="H96:I96"/>
    <mergeCell ref="F91:G91"/>
    <mergeCell ref="A94:I94"/>
    <mergeCell ref="B85:E85"/>
    <mergeCell ref="A88:E88"/>
    <mergeCell ref="B91:E91"/>
    <mergeCell ref="B86:E86"/>
    <mergeCell ref="F93:G93"/>
    <mergeCell ref="A100:I100"/>
    <mergeCell ref="H99:I99"/>
    <mergeCell ref="H97:I97"/>
    <mergeCell ref="A99:G99"/>
    <mergeCell ref="H98:I98"/>
    <mergeCell ref="F87:G87"/>
    <mergeCell ref="F92:G92"/>
    <mergeCell ref="H91:I91"/>
    <mergeCell ref="A93:E93"/>
    <mergeCell ref="B92:E92"/>
    <mergeCell ref="B83:E83"/>
    <mergeCell ref="F83:G83"/>
    <mergeCell ref="F86:G86"/>
    <mergeCell ref="H107:I107"/>
    <mergeCell ref="H110:I110"/>
    <mergeCell ref="F110:G110"/>
    <mergeCell ref="B110:E110"/>
    <mergeCell ref="B106:G106"/>
    <mergeCell ref="A107:G107"/>
    <mergeCell ref="A109:I109"/>
    <mergeCell ref="A108:I108"/>
    <mergeCell ref="H106:I106"/>
    <mergeCell ref="H105:I105"/>
    <mergeCell ref="H103:I103"/>
    <mergeCell ref="B105:G105"/>
    <mergeCell ref="H104:I104"/>
    <mergeCell ref="B103:G103"/>
    <mergeCell ref="B104:G104"/>
    <mergeCell ref="H102:I102"/>
    <mergeCell ref="B98:G98"/>
    <mergeCell ref="B97:G97"/>
    <mergeCell ref="B96:G96"/>
    <mergeCell ref="B112:E112"/>
    <mergeCell ref="B111:E111"/>
    <mergeCell ref="A117:B117"/>
    <mergeCell ref="B114:E114"/>
    <mergeCell ref="A118:E118"/>
    <mergeCell ref="H114:I114"/>
    <mergeCell ref="F117:G117"/>
    <mergeCell ref="A115:B115"/>
    <mergeCell ref="H117:I117"/>
    <mergeCell ref="H118:I118"/>
    <mergeCell ref="F111:G111"/>
    <mergeCell ref="H116:I116"/>
    <mergeCell ref="F116:G116"/>
    <mergeCell ref="F114:G114"/>
    <mergeCell ref="F115:G115"/>
    <mergeCell ref="H112:I112"/>
    <mergeCell ref="F112:G112"/>
    <mergeCell ref="H111:I111"/>
    <mergeCell ref="H113:I113"/>
    <mergeCell ref="F113:G113"/>
    <mergeCell ref="A119:E119"/>
    <mergeCell ref="H130:I130"/>
    <mergeCell ref="A130:G130"/>
    <mergeCell ref="A116:B116"/>
    <mergeCell ref="C115:D116"/>
    <mergeCell ref="H115:I115"/>
    <mergeCell ref="A121:I121"/>
    <mergeCell ref="H122:I122"/>
    <mergeCell ref="A113:E113"/>
    <mergeCell ref="F118:G118"/>
    <mergeCell ref="C117:D117"/>
    <mergeCell ref="A120:I120"/>
    <mergeCell ref="H119:I119"/>
    <mergeCell ref="A122:G122"/>
    <mergeCell ref="H125:I125"/>
    <mergeCell ref="B124:G124"/>
    <mergeCell ref="H123:I123"/>
    <mergeCell ref="B123:G123"/>
    <mergeCell ref="H124:I124"/>
    <mergeCell ref="B125:G125"/>
    <mergeCell ref="F119:G119"/>
    <mergeCell ref="A136:F136"/>
    <mergeCell ref="G134:I134"/>
    <mergeCell ref="G135:I135"/>
    <mergeCell ref="G136:I136"/>
    <mergeCell ref="C134:D134"/>
    <mergeCell ref="A135:B135"/>
    <mergeCell ref="C135:D135"/>
    <mergeCell ref="E134:F134"/>
    <mergeCell ref="E135:F135"/>
    <mergeCell ref="A134:B134"/>
    <mergeCell ref="A133:G133"/>
    <mergeCell ref="A131:I131"/>
    <mergeCell ref="H129:I129"/>
    <mergeCell ref="H126:I126"/>
    <mergeCell ref="H128:I128"/>
    <mergeCell ref="H127:I127"/>
    <mergeCell ref="B126:G126"/>
    <mergeCell ref="B129:G129"/>
    <mergeCell ref="A128:G128"/>
    <mergeCell ref="B127:G127"/>
  </mergeCells>
  <phoneticPr fontId="16" type="noConversion"/>
  <pageMargins left="0.51181102362204722" right="0.51181102362204722" top="0.78740157480314965" bottom="0.78740157480314965" header="0.31496062992125984" footer="0.31496062992125984"/>
  <pageSetup paperSize="9" scale="84" fitToHeight="0" orientation="portrait" r:id="rId1"/>
  <rowBreaks count="2" manualBreakCount="2">
    <brk id="48" max="8" man="1"/>
    <brk id="108" max="8"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92D050"/>
  </sheetPr>
  <dimension ref="A1:M157"/>
  <sheetViews>
    <sheetView showGridLines="0" view="pageBreakPreview" zoomScaleNormal="100" zoomScaleSheetLayoutView="100" workbookViewId="0">
      <selection activeCell="E65" sqref="E65"/>
    </sheetView>
  </sheetViews>
  <sheetFormatPr defaultColWidth="8.85546875" defaultRowHeight="12"/>
  <cols>
    <col min="1" max="1" width="8.42578125" style="14" bestFit="1" customWidth="1"/>
    <col min="2" max="2" width="33.140625" style="14" bestFit="1" customWidth="1"/>
    <col min="3" max="3" width="10.28515625" style="14" customWidth="1"/>
    <col min="4" max="4" width="10.140625" style="14" customWidth="1"/>
    <col min="5" max="5" width="10.7109375" style="14" customWidth="1"/>
    <col min="6" max="6" width="7" style="14" bestFit="1" customWidth="1"/>
    <col min="7" max="7" width="8.7109375" style="14" bestFit="1" customWidth="1"/>
    <col min="8" max="8" width="8.28515625" style="18" customWidth="1"/>
    <col min="9" max="9" width="13.42578125" style="18" customWidth="1"/>
    <col min="10" max="10" width="6.28515625" style="14" bestFit="1" customWidth="1"/>
    <col min="11" max="11" width="15.28515625" style="14" bestFit="1" customWidth="1"/>
    <col min="12" max="13" width="13.28515625" style="14" customWidth="1"/>
    <col min="14" max="16384" width="8.85546875" style="14"/>
  </cols>
  <sheetData>
    <row r="1" spans="1:12" ht="18.75" customHeight="1">
      <c r="A1" s="1087" t="s">
        <v>91</v>
      </c>
      <c r="B1" s="1088"/>
      <c r="C1" s="1088"/>
      <c r="D1" s="1088"/>
      <c r="E1" s="1088"/>
      <c r="F1" s="1088"/>
      <c r="G1" s="1088"/>
      <c r="H1" s="1088"/>
      <c r="I1" s="1089"/>
      <c r="J1" s="13" t="s">
        <v>0</v>
      </c>
      <c r="L1" s="43"/>
    </row>
    <row r="2" spans="1:12" ht="20.25" customHeight="1" thickBot="1">
      <c r="A2" s="1100" t="s">
        <v>92</v>
      </c>
      <c r="B2" s="1101"/>
      <c r="C2" s="1101"/>
      <c r="D2" s="1101"/>
      <c r="E2" s="1101"/>
      <c r="F2" s="1101"/>
      <c r="G2" s="1101"/>
      <c r="H2" s="1101"/>
      <c r="I2" s="1102"/>
      <c r="J2" s="13"/>
    </row>
    <row r="3" spans="1:12" ht="15.6" customHeight="1" thickBot="1">
      <c r="A3" s="15"/>
      <c r="B3" s="15"/>
      <c r="C3" s="15"/>
      <c r="D3" s="15"/>
      <c r="E3" s="15"/>
      <c r="F3" s="15"/>
      <c r="G3" s="15"/>
      <c r="H3" s="15"/>
      <c r="I3" s="15"/>
    </row>
    <row r="4" spans="1:12" ht="14.45" customHeight="1" thickBot="1">
      <c r="A4" s="1093" t="s">
        <v>196</v>
      </c>
      <c r="B4" s="1094"/>
      <c r="C4" s="1094"/>
      <c r="D4" s="1094"/>
      <c r="E4" s="1094"/>
      <c r="F4" s="1094"/>
      <c r="G4" s="1094"/>
      <c r="H4" s="1094"/>
      <c r="I4" s="1095"/>
    </row>
    <row r="5" spans="1:12" ht="24.75" customHeight="1" thickBot="1">
      <c r="A5" s="48" t="s">
        <v>175</v>
      </c>
      <c r="B5" s="44" t="str">
        <f>'Sinteses de CCT''s'!C4</f>
        <v xml:space="preserve">Pregão Eletrônico nº </v>
      </c>
      <c r="C5" s="272" t="s">
        <v>176</v>
      </c>
      <c r="D5" s="332"/>
      <c r="E5" s="48" t="s">
        <v>186</v>
      </c>
      <c r="F5" s="46"/>
      <c r="G5" s="48" t="s">
        <v>174</v>
      </c>
      <c r="H5" s="1105"/>
      <c r="I5" s="1106"/>
    </row>
    <row r="6" spans="1:12" ht="12.75" thickBot="1">
      <c r="A6" s="16"/>
      <c r="B6" s="17"/>
      <c r="C6" s="18"/>
      <c r="D6" s="19"/>
      <c r="E6" s="17"/>
      <c r="F6" s="18"/>
      <c r="G6" s="17"/>
      <c r="H6" s="17"/>
      <c r="I6" s="17"/>
    </row>
    <row r="7" spans="1:12" ht="21" customHeight="1">
      <c r="A7" s="1090" t="s">
        <v>197</v>
      </c>
      <c r="B7" s="1091"/>
      <c r="C7" s="1091"/>
      <c r="D7" s="1091"/>
      <c r="E7" s="1091"/>
      <c r="F7" s="1091"/>
      <c r="G7" s="1091"/>
      <c r="H7" s="1091"/>
      <c r="I7" s="1092"/>
    </row>
    <row r="8" spans="1:12" ht="15">
      <c r="A8" s="1096" t="s">
        <v>198</v>
      </c>
      <c r="B8" s="1097"/>
      <c r="C8" s="1097"/>
      <c r="D8" s="1097"/>
      <c r="E8" s="1097"/>
      <c r="F8" s="1098" t="s">
        <v>199</v>
      </c>
      <c r="G8" s="1097"/>
      <c r="H8" s="1097"/>
      <c r="I8" s="1099"/>
    </row>
    <row r="9" spans="1:12" ht="13.5" customHeight="1">
      <c r="A9" s="1064" t="s">
        <v>177</v>
      </c>
      <c r="B9" s="835"/>
      <c r="C9" s="835"/>
      <c r="D9" s="835"/>
      <c r="E9" s="835"/>
      <c r="F9" s="1104"/>
      <c r="G9" s="1056"/>
      <c r="H9" s="1056"/>
      <c r="I9" s="1057"/>
    </row>
    <row r="10" spans="1:12" ht="13.5" customHeight="1">
      <c r="A10" s="1064" t="s">
        <v>178</v>
      </c>
      <c r="B10" s="835"/>
      <c r="C10" s="835"/>
      <c r="D10" s="835"/>
      <c r="E10" s="835"/>
      <c r="F10" s="1103" t="s">
        <v>182</v>
      </c>
      <c r="G10" s="1056"/>
      <c r="H10" s="1056"/>
      <c r="I10" s="1057"/>
    </row>
    <row r="11" spans="1:12" ht="13.5" customHeight="1">
      <c r="A11" s="1064" t="s">
        <v>179</v>
      </c>
      <c r="B11" s="835"/>
      <c r="C11" s="835"/>
      <c r="D11" s="835"/>
      <c r="E11" s="835"/>
      <c r="F11" s="1103" t="str">
        <f>'Sinteses de CCT''s'!C10</f>
        <v>01/11/2023 a 31/10/2024</v>
      </c>
      <c r="G11" s="1056"/>
      <c r="H11" s="1056"/>
      <c r="I11" s="1057"/>
    </row>
    <row r="12" spans="1:12" ht="13.5" customHeight="1">
      <c r="A12" s="1064" t="s">
        <v>180</v>
      </c>
      <c r="B12" s="1065"/>
      <c r="C12" s="1065"/>
      <c r="D12" s="1065"/>
      <c r="E12" s="1065"/>
      <c r="F12" s="1108" t="str">
        <f>'Sinteses de CCT''s'!C9</f>
        <v>SINDUSCON MG</v>
      </c>
      <c r="G12" s="1056"/>
      <c r="H12" s="1056"/>
      <c r="I12" s="1057"/>
    </row>
    <row r="13" spans="1:12" ht="13.5" customHeight="1" thickBot="1">
      <c r="A13" s="1073" t="s">
        <v>181</v>
      </c>
      <c r="B13" s="1107"/>
      <c r="C13" s="1107"/>
      <c r="D13" s="1107"/>
      <c r="E13" s="1107"/>
      <c r="F13" s="1110">
        <v>12</v>
      </c>
      <c r="G13" s="1044"/>
      <c r="H13" s="1044"/>
      <c r="I13" s="1111"/>
    </row>
    <row r="14" spans="1:12">
      <c r="A14" s="16"/>
      <c r="B14" s="17"/>
      <c r="C14" s="18"/>
      <c r="D14" s="19"/>
      <c r="E14" s="17"/>
      <c r="F14" s="18"/>
      <c r="G14" s="17"/>
      <c r="H14" s="17"/>
      <c r="I14" s="17"/>
    </row>
    <row r="15" spans="1:12" ht="14.45" customHeight="1">
      <c r="A15" s="745" t="s">
        <v>191</v>
      </c>
      <c r="B15" s="745"/>
      <c r="C15" s="745"/>
      <c r="D15" s="745"/>
      <c r="E15" s="745"/>
      <c r="F15" s="745"/>
      <c r="G15" s="745"/>
      <c r="H15" s="745"/>
      <c r="I15" s="745"/>
    </row>
    <row r="16" spans="1:12" ht="8.25" customHeight="1" thickBot="1">
      <c r="A16" s="15"/>
      <c r="B16" s="15"/>
      <c r="C16" s="15"/>
      <c r="D16" s="15"/>
      <c r="E16" s="15"/>
      <c r="F16" s="15"/>
      <c r="G16" s="15"/>
      <c r="H16" s="15"/>
      <c r="I16" s="15"/>
    </row>
    <row r="17" spans="1:12" ht="18.75" customHeight="1" thickBot="1">
      <c r="A17" s="1058" t="s">
        <v>200</v>
      </c>
      <c r="B17" s="1059"/>
      <c r="C17" s="1059"/>
      <c r="D17" s="1059"/>
      <c r="E17" s="1059"/>
      <c r="F17" s="1059"/>
      <c r="G17" s="1059"/>
      <c r="H17" s="1059"/>
      <c r="I17" s="1060"/>
    </row>
    <row r="18" spans="1:12" ht="14.45" customHeight="1">
      <c r="A18" s="1064" t="s">
        <v>201</v>
      </c>
      <c r="B18" s="1065"/>
      <c r="C18" s="1065"/>
      <c r="D18" s="1065"/>
      <c r="E18" s="1065"/>
      <c r="F18" s="1061" t="s">
        <v>93</v>
      </c>
      <c r="G18" s="1062"/>
      <c r="H18" s="1062"/>
      <c r="I18" s="1109"/>
    </row>
    <row r="19" spans="1:12" ht="14.45" customHeight="1">
      <c r="A19" s="1064" t="s">
        <v>183</v>
      </c>
      <c r="B19" s="1065"/>
      <c r="C19" s="1065"/>
      <c r="D19" s="1065"/>
      <c r="E19" s="1065"/>
      <c r="F19" s="1055" t="str">
        <f>'Sinteses de CCT''s'!C10</f>
        <v>01/11/2023 a 31/10/2024</v>
      </c>
      <c r="G19" s="1056"/>
      <c r="H19" s="1056"/>
      <c r="I19" s="1057"/>
    </row>
    <row r="20" spans="1:12">
      <c r="A20" s="1064" t="s">
        <v>185</v>
      </c>
      <c r="B20" s="1065"/>
      <c r="C20" s="1065"/>
      <c r="D20" s="1065"/>
      <c r="E20" s="1065"/>
      <c r="F20" s="1055" t="str">
        <f>'Sinteses de CCT''s'!C14</f>
        <v xml:space="preserve">Eletricista c/ Periculosidade Diurno </v>
      </c>
      <c r="G20" s="1056"/>
      <c r="H20" s="1056"/>
      <c r="I20" s="1057"/>
    </row>
    <row r="21" spans="1:12">
      <c r="A21" s="1064" t="s">
        <v>184</v>
      </c>
      <c r="B21" s="1065"/>
      <c r="C21" s="1065"/>
      <c r="D21" s="1065"/>
      <c r="E21" s="1065"/>
      <c r="F21" s="1075" t="s">
        <v>190</v>
      </c>
      <c r="G21" s="1076"/>
      <c r="H21" s="1076"/>
      <c r="I21" s="1077"/>
    </row>
    <row r="22" spans="1:12" ht="12.75" thickBot="1">
      <c r="A22" s="1073" t="s">
        <v>195</v>
      </c>
      <c r="B22" s="1074"/>
      <c r="C22" s="1074"/>
      <c r="D22" s="1074"/>
      <c r="E22" s="1074"/>
      <c r="F22" s="1078">
        <f>'Sinteses de CCT''s'!E14</f>
        <v>0</v>
      </c>
      <c r="G22" s="1079"/>
      <c r="H22" s="1079"/>
      <c r="I22" s="1080"/>
      <c r="K22" s="310"/>
      <c r="L22" s="35"/>
    </row>
    <row r="23" spans="1:12" ht="14.45" customHeight="1">
      <c r="A23" s="1122" t="s">
        <v>187</v>
      </c>
      <c r="B23" s="1123"/>
      <c r="C23" s="1123"/>
      <c r="D23" s="1123"/>
      <c r="E23" s="1123"/>
      <c r="F23" s="1113" t="str">
        <f>F20</f>
        <v xml:space="preserve">Eletricista c/ Periculosidade Diurno </v>
      </c>
      <c r="G23" s="1114"/>
      <c r="H23" s="1114"/>
      <c r="I23" s="1115"/>
    </row>
    <row r="24" spans="1:12" ht="14.45" customHeight="1">
      <c r="A24" s="1117" t="s">
        <v>188</v>
      </c>
      <c r="B24" s="1118"/>
      <c r="C24" s="1118"/>
      <c r="D24" s="1118"/>
      <c r="E24" s="1118"/>
      <c r="F24" s="1119" t="str">
        <f>'Sinteses de CCT''s'!D14</f>
        <v>12x36 hs</v>
      </c>
      <c r="G24" s="1120"/>
      <c r="H24" s="1120">
        <v>210</v>
      </c>
      <c r="I24" s="1121"/>
      <c r="J24" s="18"/>
    </row>
    <row r="25" spans="1:12" ht="12.75" thickBot="1">
      <c r="A25" s="1116" t="s">
        <v>189</v>
      </c>
      <c r="B25" s="1068"/>
      <c r="C25" s="1068"/>
      <c r="D25" s="1068"/>
      <c r="E25" s="1068"/>
      <c r="F25" s="1112">
        <v>2</v>
      </c>
      <c r="G25" s="1044"/>
      <c r="H25" s="1044"/>
      <c r="I25" s="1111"/>
    </row>
    <row r="26" spans="1:12">
      <c r="A26" s="16"/>
      <c r="B26" s="17"/>
      <c r="C26" s="18"/>
      <c r="D26" s="19"/>
      <c r="E26" s="17"/>
      <c r="F26" s="18"/>
      <c r="G26" s="17"/>
      <c r="H26" s="17"/>
      <c r="I26" s="17"/>
    </row>
    <row r="27" spans="1:12" ht="14.45" customHeight="1">
      <c r="A27" s="745" t="s">
        <v>191</v>
      </c>
      <c r="B27" s="745"/>
      <c r="C27" s="745"/>
      <c r="D27" s="745"/>
      <c r="E27" s="745"/>
      <c r="F27" s="745"/>
      <c r="G27" s="745"/>
      <c r="H27" s="745"/>
      <c r="I27" s="745"/>
    </row>
    <row r="28" spans="1:12" ht="14.45" customHeight="1" thickBot="1">
      <c r="A28" s="15"/>
      <c r="B28" s="15"/>
      <c r="C28" s="15"/>
      <c r="D28" s="15"/>
      <c r="E28" s="15"/>
      <c r="F28" s="15"/>
      <c r="G28" s="15"/>
      <c r="H28" s="15"/>
      <c r="I28" s="15"/>
    </row>
    <row r="29" spans="1:12" ht="14.45" customHeight="1" thickBot="1">
      <c r="A29" s="1036" t="s">
        <v>202</v>
      </c>
      <c r="B29" s="1037"/>
      <c r="C29" s="1037"/>
      <c r="D29" s="1037"/>
      <c r="E29" s="1037"/>
      <c r="F29" s="1037"/>
      <c r="G29" s="1037"/>
      <c r="H29" s="1037"/>
      <c r="I29" s="1038"/>
    </row>
    <row r="30" spans="1:12" ht="17.25" customHeight="1">
      <c r="A30" s="627">
        <v>1</v>
      </c>
      <c r="B30" s="954" t="s">
        <v>203</v>
      </c>
      <c r="C30" s="954"/>
      <c r="D30" s="954"/>
      <c r="E30" s="954"/>
      <c r="F30" s="954"/>
      <c r="G30" s="954"/>
      <c r="H30" s="954" t="s">
        <v>192</v>
      </c>
      <c r="I30" s="1128"/>
    </row>
    <row r="31" spans="1:12">
      <c r="A31" s="60" t="s">
        <v>149</v>
      </c>
      <c r="B31" s="904" t="s">
        <v>204</v>
      </c>
      <c r="C31" s="904"/>
      <c r="D31" s="904"/>
      <c r="E31" s="904"/>
      <c r="F31" s="938"/>
      <c r="G31" s="938"/>
      <c r="H31" s="1028">
        <f>F22/H24*H24</f>
        <v>0</v>
      </c>
      <c r="I31" s="1124"/>
      <c r="K31" s="35">
        <f>F22/H24*H24</f>
        <v>0</v>
      </c>
    </row>
    <row r="32" spans="1:12">
      <c r="A32" s="60" t="s">
        <v>150</v>
      </c>
      <c r="B32" s="894" t="s">
        <v>205</v>
      </c>
      <c r="C32" s="896"/>
      <c r="D32" s="22" t="s">
        <v>206</v>
      </c>
      <c r="E32" s="108" t="s">
        <v>173</v>
      </c>
      <c r="F32" s="1129" t="s">
        <v>469</v>
      </c>
      <c r="G32" s="938"/>
      <c r="H32" s="1028">
        <f>IF(E32="N",0,H31*0.3)</f>
        <v>0</v>
      </c>
      <c r="I32" s="1124"/>
      <c r="K32" s="35"/>
    </row>
    <row r="33" spans="1:11">
      <c r="A33" s="60" t="s">
        <v>151</v>
      </c>
      <c r="B33" s="894" t="s">
        <v>207</v>
      </c>
      <c r="C33" s="896"/>
      <c r="D33" s="22" t="s">
        <v>206</v>
      </c>
      <c r="E33" s="24" t="s">
        <v>278</v>
      </c>
      <c r="F33" s="1125"/>
      <c r="G33" s="1126"/>
      <c r="H33" s="1125">
        <f>IF(E33="N",0,F33*G33)</f>
        <v>0</v>
      </c>
      <c r="I33" s="1127"/>
      <c r="J33" s="25"/>
    </row>
    <row r="34" spans="1:11" ht="15">
      <c r="A34" s="60" t="s">
        <v>152</v>
      </c>
      <c r="B34" s="1045" t="s">
        <v>279</v>
      </c>
      <c r="C34" s="1046"/>
      <c r="D34" s="1046"/>
      <c r="E34" s="1047"/>
      <c r="F34" s="1048">
        <v>0</v>
      </c>
      <c r="G34" s="1049"/>
      <c r="H34" s="1084">
        <f>(H31+H32+H33)/H24*F34*106.4</f>
        <v>0</v>
      </c>
      <c r="I34" s="1085"/>
    </row>
    <row r="35" spans="1:11" ht="14.45" customHeight="1">
      <c r="A35" s="60" t="s">
        <v>153</v>
      </c>
      <c r="B35" s="913" t="s">
        <v>208</v>
      </c>
      <c r="C35" s="914"/>
      <c r="D35" s="915"/>
      <c r="E35" s="26">
        <v>0</v>
      </c>
      <c r="F35" s="1028">
        <f>H31/H24*1.2</f>
        <v>0</v>
      </c>
      <c r="G35" s="1028"/>
      <c r="H35" s="1028">
        <f>E35*F35</f>
        <v>0</v>
      </c>
      <c r="I35" s="1124"/>
    </row>
    <row r="36" spans="1:11">
      <c r="A36" s="60" t="s">
        <v>154</v>
      </c>
      <c r="B36" s="913" t="s">
        <v>209</v>
      </c>
      <c r="C36" s="914"/>
      <c r="D36" s="915"/>
      <c r="E36" s="21"/>
      <c r="F36" s="938"/>
      <c r="G36" s="938"/>
      <c r="H36" s="1028">
        <v>0</v>
      </c>
      <c r="I36" s="1124"/>
    </row>
    <row r="37" spans="1:11" ht="14.45" customHeight="1">
      <c r="A37" s="60" t="s">
        <v>210</v>
      </c>
      <c r="B37" s="913" t="s">
        <v>211</v>
      </c>
      <c r="C37" s="914"/>
      <c r="D37" s="915"/>
      <c r="E37" s="21"/>
      <c r="F37" s="1030">
        <v>0</v>
      </c>
      <c r="G37" s="1030"/>
      <c r="H37" s="1028">
        <v>0</v>
      </c>
      <c r="I37" s="1124"/>
    </row>
    <row r="38" spans="1:11" ht="14.45" customHeight="1">
      <c r="A38" s="60" t="s">
        <v>154</v>
      </c>
      <c r="B38" s="913" t="s">
        <v>212</v>
      </c>
      <c r="C38" s="914"/>
      <c r="D38" s="915"/>
      <c r="E38" s="21"/>
      <c r="F38" s="1030">
        <v>0</v>
      </c>
      <c r="G38" s="1030"/>
      <c r="H38" s="1028">
        <v>0</v>
      </c>
      <c r="I38" s="1124"/>
    </row>
    <row r="39" spans="1:11">
      <c r="A39" s="60" t="s">
        <v>210</v>
      </c>
      <c r="B39" s="913" t="s">
        <v>213</v>
      </c>
      <c r="C39" s="914"/>
      <c r="D39" s="915"/>
      <c r="E39" s="21"/>
      <c r="F39" s="938"/>
      <c r="G39" s="938"/>
      <c r="H39" s="1028">
        <v>0</v>
      </c>
      <c r="I39" s="1124"/>
    </row>
    <row r="40" spans="1:11" ht="12.75" thickBot="1">
      <c r="A40" s="630" t="s">
        <v>154</v>
      </c>
      <c r="B40" s="1031" t="s">
        <v>214</v>
      </c>
      <c r="C40" s="1032"/>
      <c r="D40" s="1033"/>
      <c r="E40" s="51"/>
      <c r="F40" s="1086"/>
      <c r="G40" s="1086"/>
      <c r="H40" s="1039">
        <v>0</v>
      </c>
      <c r="I40" s="1130"/>
    </row>
    <row r="41" spans="1:11" ht="14.45" customHeight="1" thickBot="1">
      <c r="A41" s="1020" t="s">
        <v>215</v>
      </c>
      <c r="B41" s="1021"/>
      <c r="C41" s="1021"/>
      <c r="D41" s="1021"/>
      <c r="E41" s="1021"/>
      <c r="F41" s="1021"/>
      <c r="G41" s="1021"/>
      <c r="H41" s="1022">
        <f>SUM(H31:I40)</f>
        <v>0</v>
      </c>
      <c r="I41" s="1023"/>
    </row>
    <row r="42" spans="1:11" ht="12.75" thickBot="1">
      <c r="A42" s="16"/>
      <c r="B42" s="17"/>
      <c r="C42" s="18"/>
      <c r="D42" s="19"/>
      <c r="E42" s="17"/>
      <c r="F42" s="18"/>
      <c r="G42" s="17"/>
      <c r="H42" s="17"/>
      <c r="I42" s="17"/>
    </row>
    <row r="43" spans="1:11" ht="16.5" customHeight="1" thickBot="1">
      <c r="A43" s="1036" t="s">
        <v>216</v>
      </c>
      <c r="B43" s="1037"/>
      <c r="C43" s="1037"/>
      <c r="D43" s="1037"/>
      <c r="E43" s="1037"/>
      <c r="F43" s="1037"/>
      <c r="G43" s="1037"/>
      <c r="H43" s="1037"/>
      <c r="I43" s="1038"/>
    </row>
    <row r="44" spans="1:11" ht="14.45" customHeight="1">
      <c r="A44" s="1132" t="s">
        <v>217</v>
      </c>
      <c r="B44" s="1025"/>
      <c r="C44" s="1025"/>
      <c r="D44" s="1025"/>
      <c r="E44" s="1025"/>
      <c r="F44" s="1025"/>
      <c r="G44" s="1025"/>
      <c r="H44" s="1025"/>
      <c r="I44" s="1133"/>
    </row>
    <row r="45" spans="1:11" ht="14.45" customHeight="1">
      <c r="A45" s="607" t="s">
        <v>218</v>
      </c>
      <c r="B45" s="928" t="s">
        <v>219</v>
      </c>
      <c r="C45" s="929"/>
      <c r="D45" s="929"/>
      <c r="E45" s="930"/>
      <c r="F45" s="908" t="s">
        <v>193</v>
      </c>
      <c r="G45" s="880"/>
      <c r="H45" s="908" t="s">
        <v>192</v>
      </c>
      <c r="I45" s="1131"/>
    </row>
    <row r="46" spans="1:11">
      <c r="A46" s="60" t="s">
        <v>149</v>
      </c>
      <c r="B46" s="913" t="s">
        <v>220</v>
      </c>
      <c r="C46" s="914"/>
      <c r="D46" s="914"/>
      <c r="E46" s="915"/>
      <c r="F46" s="898">
        <f>1/12</f>
        <v>8.3299999999999999E-2</v>
      </c>
      <c r="G46" s="899"/>
      <c r="H46" s="871">
        <f>$H$41*F46</f>
        <v>0</v>
      </c>
      <c r="I46" s="1138"/>
    </row>
    <row r="47" spans="1:11">
      <c r="A47" s="628" t="s">
        <v>150</v>
      </c>
      <c r="B47" s="973" t="s">
        <v>89</v>
      </c>
      <c r="C47" s="974"/>
      <c r="D47" s="974"/>
      <c r="E47" s="975"/>
      <c r="F47" s="1034">
        <v>2.7799999999999998E-2</v>
      </c>
      <c r="G47" s="1035"/>
      <c r="H47" s="1009">
        <f>$H$41*F47</f>
        <v>0</v>
      </c>
      <c r="I47" s="1134"/>
      <c r="J47" s="333"/>
      <c r="K47" s="333"/>
    </row>
    <row r="48" spans="1:11" ht="12.75" thickBot="1">
      <c r="A48" s="1006" t="s">
        <v>221</v>
      </c>
      <c r="B48" s="1007"/>
      <c r="C48" s="1007"/>
      <c r="D48" s="1007"/>
      <c r="E48" s="1008"/>
      <c r="F48" s="1004">
        <f>SUM(F46:G47)</f>
        <v>0.1111</v>
      </c>
      <c r="G48" s="1005"/>
      <c r="H48" s="1001">
        <f>SUM(H46:I47)</f>
        <v>0</v>
      </c>
      <c r="I48" s="1002"/>
      <c r="J48" s="43"/>
    </row>
    <row r="49" spans="1:11" ht="12.75" thickBot="1">
      <c r="A49" s="1011"/>
      <c r="B49" s="1012"/>
      <c r="C49" s="1012"/>
      <c r="D49" s="1012"/>
      <c r="E49" s="1012"/>
      <c r="F49" s="1012"/>
      <c r="G49" s="1012"/>
      <c r="H49" s="1012"/>
      <c r="I49" s="1013"/>
      <c r="K49" s="35"/>
    </row>
    <row r="50" spans="1:11" ht="25.5" customHeight="1">
      <c r="A50" s="1135" t="s">
        <v>222</v>
      </c>
      <c r="B50" s="1136"/>
      <c r="C50" s="1136"/>
      <c r="D50" s="1136"/>
      <c r="E50" s="1136"/>
      <c r="F50" s="1136"/>
      <c r="G50" s="1136"/>
      <c r="H50" s="1136"/>
      <c r="I50" s="1137"/>
    </row>
    <row r="51" spans="1:11" ht="14.45" customHeight="1">
      <c r="A51" s="629" t="s">
        <v>223</v>
      </c>
      <c r="B51" s="959" t="s">
        <v>224</v>
      </c>
      <c r="C51" s="959"/>
      <c r="D51" s="959"/>
      <c r="E51" s="959"/>
      <c r="F51" s="959"/>
      <c r="G51" s="55" t="s">
        <v>193</v>
      </c>
      <c r="H51" s="954" t="s">
        <v>192</v>
      </c>
      <c r="I51" s="1128"/>
    </row>
    <row r="52" spans="1:11">
      <c r="A52" s="60" t="s">
        <v>149</v>
      </c>
      <c r="B52" s="904" t="s">
        <v>225</v>
      </c>
      <c r="C52" s="904"/>
      <c r="D52" s="904"/>
      <c r="E52" s="904"/>
      <c r="F52" s="904"/>
      <c r="G52" s="28">
        <v>0.2</v>
      </c>
      <c r="H52" s="988">
        <f>($H$41+$H$48)*G52</f>
        <v>0</v>
      </c>
      <c r="I52" s="1139"/>
    </row>
    <row r="53" spans="1:11">
      <c r="A53" s="60" t="s">
        <v>150</v>
      </c>
      <c r="B53" s="904" t="s">
        <v>226</v>
      </c>
      <c r="C53" s="904"/>
      <c r="D53" s="904"/>
      <c r="E53" s="904"/>
      <c r="F53" s="904"/>
      <c r="G53" s="28">
        <v>2.5000000000000001E-2</v>
      </c>
      <c r="H53" s="988">
        <f t="shared" ref="H53:H59" si="0">($H$41+$H$48)*G53</f>
        <v>0</v>
      </c>
      <c r="I53" s="1139"/>
    </row>
    <row r="54" spans="1:11">
      <c r="A54" s="60" t="s">
        <v>151</v>
      </c>
      <c r="B54" s="21" t="s">
        <v>194</v>
      </c>
      <c r="C54" s="22" t="s">
        <v>227</v>
      </c>
      <c r="D54" s="29">
        <v>3</v>
      </c>
      <c r="E54" s="22" t="s">
        <v>228</v>
      </c>
      <c r="F54" s="250">
        <v>5.0000000000000001E-3</v>
      </c>
      <c r="G54" s="28">
        <v>0.03</v>
      </c>
      <c r="H54" s="988">
        <f t="shared" si="0"/>
        <v>0</v>
      </c>
      <c r="I54" s="1139"/>
    </row>
    <row r="55" spans="1:11">
      <c r="A55" s="60" t="s">
        <v>152</v>
      </c>
      <c r="B55" s="904" t="s">
        <v>229</v>
      </c>
      <c r="C55" s="904"/>
      <c r="D55" s="904"/>
      <c r="E55" s="904"/>
      <c r="F55" s="904"/>
      <c r="G55" s="28">
        <v>1.4999999999999999E-2</v>
      </c>
      <c r="H55" s="988">
        <f t="shared" si="0"/>
        <v>0</v>
      </c>
      <c r="I55" s="1139"/>
    </row>
    <row r="56" spans="1:11">
      <c r="A56" s="60" t="s">
        <v>153</v>
      </c>
      <c r="B56" s="904" t="s">
        <v>230</v>
      </c>
      <c r="C56" s="904"/>
      <c r="D56" s="904"/>
      <c r="E56" s="904"/>
      <c r="F56" s="904"/>
      <c r="G56" s="28">
        <v>0.01</v>
      </c>
      <c r="H56" s="988">
        <f t="shared" si="0"/>
        <v>0</v>
      </c>
      <c r="I56" s="1139"/>
    </row>
    <row r="57" spans="1:11">
      <c r="A57" s="60" t="s">
        <v>154</v>
      </c>
      <c r="B57" s="904" t="s">
        <v>231</v>
      </c>
      <c r="C57" s="904"/>
      <c r="D57" s="904"/>
      <c r="E57" s="904"/>
      <c r="F57" s="904"/>
      <c r="G57" s="28">
        <v>6.0000000000000001E-3</v>
      </c>
      <c r="H57" s="988">
        <f t="shared" si="0"/>
        <v>0</v>
      </c>
      <c r="I57" s="1139"/>
    </row>
    <row r="58" spans="1:11">
      <c r="A58" s="60" t="s">
        <v>210</v>
      </c>
      <c r="B58" s="904" t="s">
        <v>232</v>
      </c>
      <c r="C58" s="904"/>
      <c r="D58" s="904"/>
      <c r="E58" s="904"/>
      <c r="F58" s="904"/>
      <c r="G58" s="28">
        <v>2E-3</v>
      </c>
      <c r="H58" s="988">
        <f t="shared" si="0"/>
        <v>0</v>
      </c>
      <c r="I58" s="1139"/>
    </row>
    <row r="59" spans="1:11">
      <c r="A59" s="628" t="s">
        <v>233</v>
      </c>
      <c r="B59" s="1027" t="s">
        <v>234</v>
      </c>
      <c r="C59" s="1027"/>
      <c r="D59" s="1027"/>
      <c r="E59" s="1027"/>
      <c r="F59" s="1027"/>
      <c r="G59" s="57">
        <v>0.08</v>
      </c>
      <c r="H59" s="1014">
        <f t="shared" si="0"/>
        <v>0</v>
      </c>
      <c r="I59" s="1144"/>
    </row>
    <row r="60" spans="1:11" ht="12.75" thickBot="1">
      <c r="A60" s="1016" t="s">
        <v>221</v>
      </c>
      <c r="B60" s="1017"/>
      <c r="C60" s="1017"/>
      <c r="D60" s="1017"/>
      <c r="E60" s="1017"/>
      <c r="F60" s="1018"/>
      <c r="G60" s="58">
        <f>SUM(G52:G59)</f>
        <v>0.36799999999999999</v>
      </c>
      <c r="H60" s="1001">
        <f>SUM(H52:I59)</f>
        <v>0</v>
      </c>
      <c r="I60" s="1002"/>
      <c r="J60" s="43"/>
    </row>
    <row r="61" spans="1:11" ht="27" customHeight="1" thickBot="1">
      <c r="A61" s="1003" t="s">
        <v>38</v>
      </c>
      <c r="B61" s="886"/>
      <c r="C61" s="886"/>
      <c r="D61" s="886"/>
      <c r="E61" s="886"/>
      <c r="F61" s="886"/>
      <c r="G61" s="886"/>
      <c r="H61" s="886"/>
      <c r="I61" s="887"/>
    </row>
    <row r="62" spans="1:11" ht="14.45" customHeight="1">
      <c r="A62" s="998" t="s">
        <v>235</v>
      </c>
      <c r="B62" s="999"/>
      <c r="C62" s="999"/>
      <c r="D62" s="999"/>
      <c r="E62" s="999"/>
      <c r="F62" s="999"/>
      <c r="G62" s="999"/>
      <c r="H62" s="999"/>
      <c r="I62" s="1000"/>
    </row>
    <row r="63" spans="1:11" ht="14.45" customHeight="1">
      <c r="A63" s="629" t="s">
        <v>236</v>
      </c>
      <c r="B63" s="990" t="s">
        <v>237</v>
      </c>
      <c r="C63" s="991"/>
      <c r="D63" s="991"/>
      <c r="E63" s="991"/>
      <c r="F63" s="991"/>
      <c r="G63" s="992"/>
      <c r="H63" s="990" t="s">
        <v>192</v>
      </c>
      <c r="I63" s="1141"/>
    </row>
    <row r="64" spans="1:11" ht="14.45" customHeight="1">
      <c r="A64" s="1145" t="s">
        <v>149</v>
      </c>
      <c r="B64" s="840" t="s">
        <v>238</v>
      </c>
      <c r="C64" s="27" t="s">
        <v>239</v>
      </c>
      <c r="D64" s="27" t="s">
        <v>240</v>
      </c>
      <c r="E64" s="30" t="s">
        <v>241</v>
      </c>
      <c r="F64" s="27" t="s">
        <v>242</v>
      </c>
      <c r="G64" s="27" t="s">
        <v>243</v>
      </c>
      <c r="H64" s="993"/>
      <c r="I64" s="1146"/>
    </row>
    <row r="65" spans="1:12">
      <c r="A65" s="1145"/>
      <c r="B65" s="840"/>
      <c r="C65" s="22" t="s">
        <v>173</v>
      </c>
      <c r="D65" s="31"/>
      <c r="E65" s="23"/>
      <c r="F65" s="59">
        <v>15</v>
      </c>
      <c r="G65" s="32">
        <v>0.06</v>
      </c>
      <c r="H65" s="995"/>
      <c r="I65" s="1147"/>
    </row>
    <row r="66" spans="1:12" ht="14.45" customHeight="1">
      <c r="A66" s="1145" t="s">
        <v>150</v>
      </c>
      <c r="B66" s="840" t="s">
        <v>244</v>
      </c>
      <c r="C66" s="27" t="s">
        <v>239</v>
      </c>
      <c r="D66" s="27" t="s">
        <v>240</v>
      </c>
      <c r="E66" s="27"/>
      <c r="F66" s="27" t="s">
        <v>242</v>
      </c>
      <c r="G66" s="27" t="s">
        <v>243</v>
      </c>
      <c r="H66" s="993"/>
      <c r="I66" s="1146"/>
    </row>
    <row r="67" spans="1:12" ht="14.45" customHeight="1">
      <c r="A67" s="1145"/>
      <c r="B67" s="840"/>
      <c r="C67" s="22" t="s">
        <v>173</v>
      </c>
      <c r="D67" s="31"/>
      <c r="E67" s="23"/>
      <c r="F67" s="59">
        <v>26</v>
      </c>
      <c r="G67" s="32">
        <v>0.2</v>
      </c>
      <c r="H67" s="995"/>
      <c r="I67" s="1147"/>
      <c r="L67" s="33"/>
    </row>
    <row r="68" spans="1:12" ht="14.45" customHeight="1">
      <c r="A68" s="60" t="s">
        <v>151</v>
      </c>
      <c r="B68" s="913" t="s">
        <v>245</v>
      </c>
      <c r="C68" s="914"/>
      <c r="D68" s="914"/>
      <c r="E68" s="914"/>
      <c r="F68" s="914"/>
      <c r="G68" s="915"/>
      <c r="H68" s="924"/>
      <c r="I68" s="1140"/>
    </row>
    <row r="69" spans="1:12">
      <c r="A69" s="60" t="s">
        <v>152</v>
      </c>
      <c r="B69" s="913" t="s">
        <v>246</v>
      </c>
      <c r="C69" s="914"/>
      <c r="D69" s="914"/>
      <c r="E69" s="914"/>
      <c r="F69" s="914"/>
      <c r="G69" s="915"/>
      <c r="H69" s="924"/>
      <c r="I69" s="1140"/>
    </row>
    <row r="70" spans="1:12">
      <c r="A70" s="60" t="s">
        <v>153</v>
      </c>
      <c r="B70" s="913" t="s">
        <v>85</v>
      </c>
      <c r="C70" s="914"/>
      <c r="D70" s="914"/>
      <c r="E70" s="914"/>
      <c r="F70" s="914"/>
      <c r="G70" s="915"/>
      <c r="H70" s="924"/>
      <c r="I70" s="1140"/>
    </row>
    <row r="71" spans="1:12">
      <c r="A71" s="60" t="s">
        <v>154</v>
      </c>
      <c r="B71" s="913" t="s">
        <v>86</v>
      </c>
      <c r="C71" s="914"/>
      <c r="D71" s="914"/>
      <c r="E71" s="914"/>
      <c r="F71" s="914"/>
      <c r="G71" s="915"/>
      <c r="H71" s="924"/>
      <c r="I71" s="1140"/>
    </row>
    <row r="72" spans="1:12">
      <c r="A72" s="628" t="s">
        <v>210</v>
      </c>
      <c r="B72" s="973" t="s">
        <v>247</v>
      </c>
      <c r="C72" s="974"/>
      <c r="D72" s="974"/>
      <c r="E72" s="974"/>
      <c r="F72" s="974"/>
      <c r="G72" s="975"/>
      <c r="H72" s="981"/>
      <c r="I72" s="1152"/>
    </row>
    <row r="73" spans="1:12" ht="12.75" thickBot="1">
      <c r="A73" s="968" t="s">
        <v>221</v>
      </c>
      <c r="B73" s="969"/>
      <c r="C73" s="969"/>
      <c r="D73" s="969"/>
      <c r="E73" s="969"/>
      <c r="F73" s="969"/>
      <c r="G73" s="970"/>
      <c r="H73" s="966">
        <f>SUM(H64:I72)</f>
        <v>0</v>
      </c>
      <c r="I73" s="967"/>
      <c r="J73" s="43"/>
    </row>
    <row r="74" spans="1:12" ht="12.75" thickBot="1">
      <c r="A74" s="885"/>
      <c r="B74" s="886"/>
      <c r="C74" s="886"/>
      <c r="D74" s="886"/>
      <c r="E74" s="886"/>
      <c r="F74" s="886"/>
      <c r="G74" s="886"/>
      <c r="H74" s="886"/>
      <c r="I74" s="887"/>
    </row>
    <row r="75" spans="1:12" ht="14.45" customHeight="1">
      <c r="A75" s="978" t="s">
        <v>248</v>
      </c>
      <c r="B75" s="979"/>
      <c r="C75" s="979"/>
      <c r="D75" s="979"/>
      <c r="E75" s="979"/>
      <c r="F75" s="979"/>
      <c r="G75" s="979"/>
      <c r="H75" s="979"/>
      <c r="I75" s="980"/>
    </row>
    <row r="76" spans="1:12" ht="14.45" customHeight="1">
      <c r="A76" s="627">
        <v>2</v>
      </c>
      <c r="B76" s="951" t="s">
        <v>249</v>
      </c>
      <c r="C76" s="952"/>
      <c r="D76" s="952"/>
      <c r="E76" s="952"/>
      <c r="F76" s="952"/>
      <c r="G76" s="953"/>
      <c r="H76" s="983" t="s">
        <v>192</v>
      </c>
      <c r="I76" s="1143"/>
    </row>
    <row r="77" spans="1:12" ht="14.45" customHeight="1">
      <c r="A77" s="60" t="s">
        <v>218</v>
      </c>
      <c r="B77" s="913" t="s">
        <v>584</v>
      </c>
      <c r="C77" s="914"/>
      <c r="D77" s="914"/>
      <c r="E77" s="914"/>
      <c r="F77" s="914"/>
      <c r="G77" s="915"/>
      <c r="H77" s="985">
        <f>H48</f>
        <v>0</v>
      </c>
      <c r="I77" s="1142"/>
    </row>
    <row r="78" spans="1:12" ht="14.45" customHeight="1">
      <c r="A78" s="60" t="s">
        <v>223</v>
      </c>
      <c r="B78" s="913" t="s">
        <v>224</v>
      </c>
      <c r="C78" s="914"/>
      <c r="D78" s="914"/>
      <c r="E78" s="914"/>
      <c r="F78" s="914"/>
      <c r="G78" s="915"/>
      <c r="H78" s="985">
        <f>H60</f>
        <v>0</v>
      </c>
      <c r="I78" s="1142"/>
    </row>
    <row r="79" spans="1:12" ht="14.45" customHeight="1">
      <c r="A79" s="628" t="s">
        <v>236</v>
      </c>
      <c r="B79" s="973" t="s">
        <v>237</v>
      </c>
      <c r="C79" s="974"/>
      <c r="D79" s="974"/>
      <c r="E79" s="974"/>
      <c r="F79" s="974"/>
      <c r="G79" s="975"/>
      <c r="H79" s="976">
        <f>H73</f>
        <v>0</v>
      </c>
      <c r="I79" s="1151"/>
    </row>
    <row r="80" spans="1:12" ht="12.75" thickBot="1">
      <c r="A80" s="968" t="s">
        <v>221</v>
      </c>
      <c r="B80" s="969"/>
      <c r="C80" s="969"/>
      <c r="D80" s="969"/>
      <c r="E80" s="969"/>
      <c r="F80" s="969"/>
      <c r="G80" s="970"/>
      <c r="H80" s="971">
        <f>SUM(H77:I79)</f>
        <v>0</v>
      </c>
      <c r="I80" s="972"/>
    </row>
    <row r="81" spans="1:10" ht="12.75" thickBot="1">
      <c r="A81" s="885"/>
      <c r="B81" s="886"/>
      <c r="C81" s="886"/>
      <c r="D81" s="886"/>
      <c r="E81" s="886"/>
      <c r="F81" s="886"/>
      <c r="G81" s="886"/>
      <c r="H81" s="886"/>
      <c r="I81" s="887"/>
    </row>
    <row r="82" spans="1:10" ht="14.45" customHeight="1" thickBot="1">
      <c r="A82" s="956" t="s">
        <v>585</v>
      </c>
      <c r="B82" s="957"/>
      <c r="C82" s="957"/>
      <c r="D82" s="957"/>
      <c r="E82" s="957"/>
      <c r="F82" s="957"/>
      <c r="G82" s="957"/>
      <c r="H82" s="957"/>
      <c r="I82" s="958"/>
    </row>
    <row r="83" spans="1:10">
      <c r="A83" s="627">
        <v>3</v>
      </c>
      <c r="B83" s="959" t="s">
        <v>586</v>
      </c>
      <c r="C83" s="959"/>
      <c r="D83" s="959"/>
      <c r="E83" s="959"/>
      <c r="F83" s="954" t="s">
        <v>193</v>
      </c>
      <c r="G83" s="954"/>
      <c r="H83" s="954" t="s">
        <v>192</v>
      </c>
      <c r="I83" s="1128"/>
    </row>
    <row r="84" spans="1:10">
      <c r="A84" s="60" t="s">
        <v>149</v>
      </c>
      <c r="B84" s="904" t="s">
        <v>587</v>
      </c>
      <c r="C84" s="904"/>
      <c r="D84" s="904"/>
      <c r="E84" s="904"/>
      <c r="F84" s="905">
        <v>4.1999999999999997E-3</v>
      </c>
      <c r="G84" s="905"/>
      <c r="H84" s="871">
        <f t="shared" ref="H84:H89" si="1">$H$41*F84</f>
        <v>0</v>
      </c>
      <c r="I84" s="1138"/>
    </row>
    <row r="85" spans="1:10" ht="14.45" customHeight="1">
      <c r="A85" s="60" t="s">
        <v>150</v>
      </c>
      <c r="B85" s="904" t="s">
        <v>588</v>
      </c>
      <c r="C85" s="904"/>
      <c r="D85" s="904"/>
      <c r="E85" s="904"/>
      <c r="F85" s="905">
        <f>F84*G59</f>
        <v>2.9999999999999997E-4</v>
      </c>
      <c r="G85" s="905"/>
      <c r="H85" s="871">
        <f t="shared" si="1"/>
        <v>0</v>
      </c>
      <c r="I85" s="1138"/>
    </row>
    <row r="86" spans="1:10" ht="14.45" customHeight="1">
      <c r="A86" s="60" t="s">
        <v>151</v>
      </c>
      <c r="B86" s="904" t="s">
        <v>589</v>
      </c>
      <c r="C86" s="904"/>
      <c r="D86" s="904"/>
      <c r="E86" s="904"/>
      <c r="F86" s="905">
        <v>2.0999999999999999E-3</v>
      </c>
      <c r="G86" s="905"/>
      <c r="H86" s="871">
        <f t="shared" si="1"/>
        <v>0</v>
      </c>
      <c r="I86" s="1138"/>
    </row>
    <row r="87" spans="1:10" ht="13.15" customHeight="1">
      <c r="A87" s="60" t="s">
        <v>152</v>
      </c>
      <c r="B87" s="904" t="s">
        <v>590</v>
      </c>
      <c r="C87" s="904"/>
      <c r="D87" s="904"/>
      <c r="E87" s="904"/>
      <c r="F87" s="962">
        <v>1.9400000000000001E-2</v>
      </c>
      <c r="G87" s="963"/>
      <c r="H87" s="871">
        <f t="shared" si="1"/>
        <v>0</v>
      </c>
      <c r="I87" s="1138"/>
    </row>
    <row r="88" spans="1:10">
      <c r="A88" s="60" t="s">
        <v>153</v>
      </c>
      <c r="B88" s="904" t="s">
        <v>591</v>
      </c>
      <c r="C88" s="904"/>
      <c r="D88" s="904"/>
      <c r="E88" s="904"/>
      <c r="F88" s="964">
        <f>G60*F87</f>
        <v>7.1000000000000004E-3</v>
      </c>
      <c r="G88" s="965"/>
      <c r="H88" s="871">
        <f t="shared" si="1"/>
        <v>0</v>
      </c>
      <c r="I88" s="1138"/>
    </row>
    <row r="89" spans="1:10" ht="14.45" customHeight="1">
      <c r="A89" s="60" t="s">
        <v>154</v>
      </c>
      <c r="B89" s="904" t="s">
        <v>592</v>
      </c>
      <c r="C89" s="904"/>
      <c r="D89" s="904"/>
      <c r="E89" s="904"/>
      <c r="F89" s="960">
        <v>3.2000000000000001E-2</v>
      </c>
      <c r="G89" s="961"/>
      <c r="H89" s="871">
        <f t="shared" si="1"/>
        <v>0</v>
      </c>
      <c r="I89" s="1138"/>
    </row>
    <row r="90" spans="1:10" ht="12.75" thickBot="1">
      <c r="A90" s="1154" t="s">
        <v>221</v>
      </c>
      <c r="B90" s="1155"/>
      <c r="C90" s="1155"/>
      <c r="D90" s="1155"/>
      <c r="E90" s="1155"/>
      <c r="F90" s="1167">
        <f>SUM(F84:G89)</f>
        <v>6.5100000000000005E-2</v>
      </c>
      <c r="G90" s="1167"/>
      <c r="H90" s="1156">
        <f>SUM(H84:I89)</f>
        <v>0</v>
      </c>
      <c r="I90" s="1157"/>
      <c r="J90" s="43"/>
    </row>
    <row r="91" spans="1:10" ht="12.75" thickBot="1">
      <c r="A91" s="885"/>
      <c r="B91" s="886"/>
      <c r="C91" s="886"/>
      <c r="D91" s="886"/>
      <c r="E91" s="886"/>
      <c r="F91" s="886"/>
      <c r="G91" s="886"/>
      <c r="H91" s="886"/>
      <c r="I91" s="887"/>
    </row>
    <row r="92" spans="1:10">
      <c r="A92" s="1148" t="s">
        <v>593</v>
      </c>
      <c r="B92" s="1149"/>
      <c r="C92" s="1149"/>
      <c r="D92" s="1149"/>
      <c r="E92" s="1149"/>
      <c r="F92" s="1149"/>
      <c r="G92" s="1149"/>
      <c r="H92" s="1149"/>
      <c r="I92" s="1150"/>
    </row>
    <row r="93" spans="1:10">
      <c r="A93" s="841" t="s">
        <v>594</v>
      </c>
      <c r="B93" s="842"/>
      <c r="C93" s="842"/>
      <c r="D93" s="842"/>
      <c r="E93" s="842"/>
      <c r="F93" s="842"/>
      <c r="G93" s="842"/>
      <c r="H93" s="842"/>
      <c r="I93" s="1153"/>
    </row>
    <row r="94" spans="1:10" ht="14.45" customHeight="1">
      <c r="A94" s="607" t="s">
        <v>595</v>
      </c>
      <c r="B94" s="876" t="s">
        <v>596</v>
      </c>
      <c r="C94" s="876"/>
      <c r="D94" s="876"/>
      <c r="E94" s="876"/>
      <c r="F94" s="842" t="s">
        <v>193</v>
      </c>
      <c r="G94" s="842"/>
      <c r="H94" s="842" t="s">
        <v>192</v>
      </c>
      <c r="I94" s="1153"/>
    </row>
    <row r="95" spans="1:10" ht="14.45" customHeight="1">
      <c r="A95" s="60" t="s">
        <v>149</v>
      </c>
      <c r="B95" s="904" t="s">
        <v>597</v>
      </c>
      <c r="C95" s="904"/>
      <c r="D95" s="904"/>
      <c r="E95" s="904"/>
      <c r="F95" s="945">
        <v>8.3299999999999999E-2</v>
      </c>
      <c r="G95" s="945">
        <f>((1/12)+(1/12/3))/12</f>
        <v>9.2599999999999991E-3</v>
      </c>
      <c r="H95" s="871">
        <f t="shared" ref="H95:H100" si="2">$H$41*F95</f>
        <v>0</v>
      </c>
      <c r="I95" s="1138"/>
    </row>
    <row r="96" spans="1:10" ht="14.45" customHeight="1">
      <c r="A96" s="60" t="s">
        <v>150</v>
      </c>
      <c r="B96" s="904" t="s">
        <v>598</v>
      </c>
      <c r="C96" s="904"/>
      <c r="D96" s="904"/>
      <c r="E96" s="904"/>
      <c r="F96" s="905">
        <v>2.2200000000000001E-2</v>
      </c>
      <c r="G96" s="905">
        <f>15/12/30</f>
        <v>4.1700000000000001E-2</v>
      </c>
      <c r="H96" s="871">
        <f t="shared" si="2"/>
        <v>0</v>
      </c>
      <c r="I96" s="1138"/>
    </row>
    <row r="97" spans="1:10" ht="14.45" customHeight="1">
      <c r="A97" s="60" t="s">
        <v>151</v>
      </c>
      <c r="B97" s="904" t="s">
        <v>599</v>
      </c>
      <c r="C97" s="904"/>
      <c r="D97" s="904"/>
      <c r="E97" s="904"/>
      <c r="F97" s="947">
        <f>4%/100</f>
        <v>4.0000000000000002E-4</v>
      </c>
      <c r="G97" s="905">
        <f>(4.16/30/12)*0.015</f>
        <v>2.0000000000000001E-4</v>
      </c>
      <c r="H97" s="871">
        <f t="shared" si="2"/>
        <v>0</v>
      </c>
      <c r="I97" s="1138"/>
    </row>
    <row r="98" spans="1:10" ht="14.45" customHeight="1">
      <c r="A98" s="60" t="s">
        <v>152</v>
      </c>
      <c r="B98" s="904" t="s">
        <v>600</v>
      </c>
      <c r="C98" s="904"/>
      <c r="D98" s="904"/>
      <c r="E98" s="904"/>
      <c r="F98" s="905">
        <v>2.0000000000000001E-4</v>
      </c>
      <c r="G98" s="905">
        <f>(15/30/12)*0.0078</f>
        <v>2.9999999999999997E-4</v>
      </c>
      <c r="H98" s="871">
        <f t="shared" si="2"/>
        <v>0</v>
      </c>
      <c r="I98" s="1138"/>
    </row>
    <row r="99" spans="1:10" ht="14.45" customHeight="1">
      <c r="A99" s="60" t="s">
        <v>153</v>
      </c>
      <c r="B99" s="904" t="s">
        <v>601</v>
      </c>
      <c r="C99" s="904"/>
      <c r="D99" s="904"/>
      <c r="E99" s="904"/>
      <c r="F99" s="905">
        <v>1.4E-3</v>
      </c>
      <c r="G99" s="905">
        <f>(120/30)*0.05*(0.0358/12)</f>
        <v>5.9999999999999995E-4</v>
      </c>
      <c r="H99" s="871">
        <f t="shared" si="2"/>
        <v>0</v>
      </c>
      <c r="I99" s="1138"/>
    </row>
    <row r="100" spans="1:10" ht="14.45" customHeight="1">
      <c r="A100" s="60" t="s">
        <v>154</v>
      </c>
      <c r="B100" s="904" t="s">
        <v>37</v>
      </c>
      <c r="C100" s="904"/>
      <c r="D100" s="904"/>
      <c r="E100" s="904"/>
      <c r="F100" s="905"/>
      <c r="G100" s="905"/>
      <c r="H100" s="871">
        <f t="shared" si="2"/>
        <v>0</v>
      </c>
      <c r="I100" s="1138"/>
    </row>
    <row r="101" spans="1:10" ht="12.75" thickBot="1">
      <c r="A101" s="1154" t="s">
        <v>221</v>
      </c>
      <c r="B101" s="1155"/>
      <c r="C101" s="1155"/>
      <c r="D101" s="1155"/>
      <c r="E101" s="1155"/>
      <c r="F101" s="1167">
        <f>SUM(F95:F100)</f>
        <v>0.1075</v>
      </c>
      <c r="G101" s="1167"/>
      <c r="H101" s="1156">
        <f>SUM(H95:I100)</f>
        <v>0</v>
      </c>
      <c r="I101" s="1157"/>
      <c r="J101" s="43"/>
    </row>
    <row r="102" spans="1:10" ht="12.75" thickBot="1">
      <c r="A102" s="885"/>
      <c r="B102" s="886"/>
      <c r="C102" s="886"/>
      <c r="D102" s="886"/>
      <c r="E102" s="886"/>
      <c r="F102" s="886"/>
      <c r="G102" s="886"/>
      <c r="H102" s="886"/>
      <c r="I102" s="887"/>
    </row>
    <row r="103" spans="1:10" ht="14.45" customHeight="1">
      <c r="A103" s="1161" t="s">
        <v>602</v>
      </c>
      <c r="B103" s="1162"/>
      <c r="C103" s="1162"/>
      <c r="D103" s="1162"/>
      <c r="E103" s="1162"/>
      <c r="F103" s="1162"/>
      <c r="G103" s="1162"/>
      <c r="H103" s="1162"/>
      <c r="I103" s="1163"/>
    </row>
    <row r="104" spans="1:10" ht="14.45" customHeight="1">
      <c r="A104" s="607" t="s">
        <v>603</v>
      </c>
      <c r="B104" s="876" t="s">
        <v>604</v>
      </c>
      <c r="C104" s="876"/>
      <c r="D104" s="876"/>
      <c r="E104" s="876"/>
      <c r="F104" s="842" t="s">
        <v>193</v>
      </c>
      <c r="G104" s="842"/>
      <c r="H104" s="842" t="s">
        <v>192</v>
      </c>
      <c r="I104" s="1153"/>
    </row>
    <row r="105" spans="1:10" ht="14.45" customHeight="1">
      <c r="A105" s="60" t="s">
        <v>149</v>
      </c>
      <c r="B105" s="1164" t="s">
        <v>605</v>
      </c>
      <c r="C105" s="883"/>
      <c r="D105" s="883"/>
      <c r="E105" s="884"/>
      <c r="F105" s="938"/>
      <c r="G105" s="938"/>
      <c r="H105" s="934">
        <v>0</v>
      </c>
      <c r="I105" s="1158"/>
    </row>
    <row r="106" spans="1:10" ht="12.75" thickBot="1">
      <c r="A106" s="1170" t="s">
        <v>221</v>
      </c>
      <c r="B106" s="1171"/>
      <c r="C106" s="1171"/>
      <c r="D106" s="1171"/>
      <c r="E106" s="1172"/>
      <c r="F106" s="1168">
        <f>SUM(F105)</f>
        <v>0</v>
      </c>
      <c r="G106" s="1169"/>
      <c r="H106" s="1165">
        <f>SUM(H105)</f>
        <v>0</v>
      </c>
      <c r="I106" s="1166"/>
    </row>
    <row r="107" spans="1:10" ht="12.75" thickBot="1">
      <c r="A107" s="885"/>
      <c r="B107" s="886"/>
      <c r="C107" s="886"/>
      <c r="D107" s="886"/>
      <c r="E107" s="886"/>
      <c r="F107" s="886"/>
      <c r="G107" s="886"/>
      <c r="H107" s="886"/>
      <c r="I107" s="887"/>
    </row>
    <row r="108" spans="1:10" ht="14.45" customHeight="1">
      <c r="A108" s="1148" t="s">
        <v>606</v>
      </c>
      <c r="B108" s="1149"/>
      <c r="C108" s="1149"/>
      <c r="D108" s="1149"/>
      <c r="E108" s="1149"/>
      <c r="F108" s="1149"/>
      <c r="G108" s="1149"/>
      <c r="H108" s="1149"/>
      <c r="I108" s="1150"/>
    </row>
    <row r="109" spans="1:10" ht="14.45" customHeight="1">
      <c r="A109" s="626">
        <v>4</v>
      </c>
      <c r="B109" s="876" t="s">
        <v>249</v>
      </c>
      <c r="C109" s="876"/>
      <c r="D109" s="876"/>
      <c r="E109" s="876"/>
      <c r="F109" s="876"/>
      <c r="G109" s="876"/>
      <c r="H109" s="842" t="s">
        <v>192</v>
      </c>
      <c r="I109" s="1153"/>
    </row>
    <row r="110" spans="1:10" ht="14.45" customHeight="1">
      <c r="A110" s="60" t="s">
        <v>595</v>
      </c>
      <c r="B110" s="904" t="s">
        <v>607</v>
      </c>
      <c r="C110" s="904"/>
      <c r="D110" s="904"/>
      <c r="E110" s="904"/>
      <c r="F110" s="904"/>
      <c r="G110" s="904"/>
      <c r="H110" s="934">
        <f>H101</f>
        <v>0</v>
      </c>
      <c r="I110" s="1158"/>
    </row>
    <row r="111" spans="1:10">
      <c r="A111" s="60" t="s">
        <v>603</v>
      </c>
      <c r="B111" s="904" t="s">
        <v>604</v>
      </c>
      <c r="C111" s="904"/>
      <c r="D111" s="904"/>
      <c r="E111" s="904"/>
      <c r="F111" s="904"/>
      <c r="G111" s="904"/>
      <c r="H111" s="934">
        <f>H106</f>
        <v>0</v>
      </c>
      <c r="I111" s="1158"/>
    </row>
    <row r="112" spans="1:10" ht="12.75" thickBot="1">
      <c r="A112" s="1154" t="s">
        <v>221</v>
      </c>
      <c r="B112" s="1155"/>
      <c r="C112" s="1155"/>
      <c r="D112" s="1155"/>
      <c r="E112" s="1155"/>
      <c r="F112" s="1155"/>
      <c r="G112" s="1155"/>
      <c r="H112" s="1159">
        <f>SUM(H110:I111)</f>
        <v>0</v>
      </c>
      <c r="I112" s="1160"/>
      <c r="J112" s="34"/>
    </row>
    <row r="113" spans="1:12" ht="12.75" thickBot="1">
      <c r="A113" s="885"/>
      <c r="B113" s="886"/>
      <c r="C113" s="886"/>
      <c r="D113" s="886"/>
      <c r="E113" s="886"/>
      <c r="F113" s="886"/>
      <c r="G113" s="886"/>
      <c r="H113" s="886"/>
      <c r="I113" s="887"/>
    </row>
    <row r="114" spans="1:12" ht="14.45" customHeight="1">
      <c r="A114" s="1148" t="s">
        <v>608</v>
      </c>
      <c r="B114" s="1149"/>
      <c r="C114" s="1149"/>
      <c r="D114" s="1149"/>
      <c r="E114" s="1149"/>
      <c r="F114" s="1149"/>
      <c r="G114" s="1149"/>
      <c r="H114" s="1149"/>
      <c r="I114" s="1150"/>
    </row>
    <row r="115" spans="1:12">
      <c r="A115" s="626">
        <v>5</v>
      </c>
      <c r="B115" s="928" t="s">
        <v>165</v>
      </c>
      <c r="C115" s="929"/>
      <c r="D115" s="929"/>
      <c r="E115" s="929"/>
      <c r="F115" s="929"/>
      <c r="G115" s="930"/>
      <c r="H115" s="908" t="s">
        <v>192</v>
      </c>
      <c r="I115" s="1131"/>
    </row>
    <row r="116" spans="1:12" ht="14.45" customHeight="1">
      <c r="A116" s="60" t="s">
        <v>149</v>
      </c>
      <c r="B116" s="913" t="s">
        <v>609</v>
      </c>
      <c r="C116" s="914"/>
      <c r="D116" s="914"/>
      <c r="E116" s="914"/>
      <c r="F116" s="914"/>
      <c r="G116" s="915"/>
      <c r="H116" s="924"/>
      <c r="I116" s="1140"/>
    </row>
    <row r="117" spans="1:12" ht="14.45" customHeight="1">
      <c r="A117" s="60" t="s">
        <v>150</v>
      </c>
      <c r="B117" s="913" t="s">
        <v>610</v>
      </c>
      <c r="C117" s="914"/>
      <c r="D117" s="914"/>
      <c r="E117" s="914"/>
      <c r="F117" s="914"/>
      <c r="G117" s="915"/>
      <c r="H117" s="924"/>
      <c r="I117" s="1140"/>
    </row>
    <row r="118" spans="1:12" ht="14.45" customHeight="1">
      <c r="A118" s="60" t="s">
        <v>151</v>
      </c>
      <c r="B118" s="913" t="s">
        <v>311</v>
      </c>
      <c r="C118" s="914"/>
      <c r="D118" s="914"/>
      <c r="E118" s="914"/>
      <c r="F118" s="914"/>
      <c r="G118" s="915"/>
      <c r="H118" s="924"/>
      <c r="I118" s="1140"/>
    </row>
    <row r="119" spans="1:12" ht="14.45" customHeight="1">
      <c r="A119" s="60" t="s">
        <v>152</v>
      </c>
      <c r="B119" s="913" t="s">
        <v>312</v>
      </c>
      <c r="C119" s="914"/>
      <c r="D119" s="914"/>
      <c r="E119" s="914"/>
      <c r="F119" s="914"/>
      <c r="G119" s="915"/>
      <c r="H119" s="924"/>
      <c r="I119" s="1140"/>
    </row>
    <row r="120" spans="1:12">
      <c r="A120" s="60" t="s">
        <v>153</v>
      </c>
      <c r="B120" s="913" t="s">
        <v>715</v>
      </c>
      <c r="C120" s="914"/>
      <c r="D120" s="914"/>
      <c r="E120" s="914"/>
      <c r="F120" s="914"/>
      <c r="G120" s="915"/>
      <c r="H120" s="924"/>
      <c r="I120" s="1140"/>
    </row>
    <row r="121" spans="1:12" ht="12.75" thickBot="1">
      <c r="A121" s="1170" t="s">
        <v>221</v>
      </c>
      <c r="B121" s="1171"/>
      <c r="C121" s="1171"/>
      <c r="D121" s="1171"/>
      <c r="E121" s="1171"/>
      <c r="F121" s="1171"/>
      <c r="G121" s="1172"/>
      <c r="H121" s="1176"/>
      <c r="I121" s="1177"/>
    </row>
    <row r="122" spans="1:12" ht="12.75" thickBot="1">
      <c r="A122" s="885"/>
      <c r="B122" s="886"/>
      <c r="C122" s="886"/>
      <c r="D122" s="886"/>
      <c r="E122" s="886"/>
      <c r="F122" s="886"/>
      <c r="G122" s="886"/>
      <c r="H122" s="886"/>
      <c r="I122" s="887"/>
      <c r="L122" s="409"/>
    </row>
    <row r="123" spans="1:12" ht="14.45" customHeight="1">
      <c r="A123" s="1148" t="s">
        <v>612</v>
      </c>
      <c r="B123" s="1149"/>
      <c r="C123" s="1149"/>
      <c r="D123" s="1149"/>
      <c r="E123" s="1149"/>
      <c r="F123" s="1149"/>
      <c r="G123" s="1149"/>
      <c r="H123" s="1149"/>
      <c r="I123" s="1150"/>
    </row>
    <row r="124" spans="1:12" ht="14.45" customHeight="1">
      <c r="A124" s="626">
        <v>6</v>
      </c>
      <c r="B124" s="910" t="s">
        <v>613</v>
      </c>
      <c r="C124" s="911"/>
      <c r="D124" s="911"/>
      <c r="E124" s="912"/>
      <c r="F124" s="908" t="s">
        <v>193</v>
      </c>
      <c r="G124" s="880"/>
      <c r="H124" s="908" t="s">
        <v>192</v>
      </c>
      <c r="I124" s="1131"/>
    </row>
    <row r="125" spans="1:12">
      <c r="A125" s="60" t="s">
        <v>149</v>
      </c>
      <c r="B125" s="894" t="s">
        <v>614</v>
      </c>
      <c r="C125" s="895"/>
      <c r="D125" s="895"/>
      <c r="E125" s="896"/>
      <c r="F125" s="898"/>
      <c r="G125" s="899"/>
      <c r="H125" s="871">
        <f>SUM(H41,H48,H60,H73,H90,H101,H121)*F125</f>
        <v>0</v>
      </c>
      <c r="I125" s="1138"/>
    </row>
    <row r="126" spans="1:12">
      <c r="A126" s="60" t="s">
        <v>150</v>
      </c>
      <c r="B126" s="894" t="s">
        <v>144</v>
      </c>
      <c r="C126" s="895"/>
      <c r="D126" s="895"/>
      <c r="E126" s="896"/>
      <c r="F126" s="898"/>
      <c r="G126" s="899"/>
      <c r="H126" s="871">
        <f>SUM(H41,H48,H60,H73,H90,H101,H121,H125)*F126</f>
        <v>0</v>
      </c>
      <c r="I126" s="1138"/>
    </row>
    <row r="127" spans="1:12">
      <c r="A127" s="1174" t="s">
        <v>169</v>
      </c>
      <c r="B127" s="879"/>
      <c r="C127" s="879"/>
      <c r="D127" s="879"/>
      <c r="E127" s="880"/>
      <c r="F127" s="881"/>
      <c r="G127" s="882"/>
      <c r="H127" s="900">
        <f>SUM(H125:I126)</f>
        <v>0</v>
      </c>
      <c r="I127" s="1175"/>
    </row>
    <row r="128" spans="1:12">
      <c r="A128" s="60" t="s">
        <v>151</v>
      </c>
      <c r="B128" s="894" t="s">
        <v>145</v>
      </c>
      <c r="C128" s="895"/>
      <c r="D128" s="895"/>
      <c r="E128" s="896"/>
      <c r="F128" s="898"/>
      <c r="G128" s="899"/>
      <c r="H128" s="897"/>
      <c r="I128" s="1138"/>
      <c r="K128" s="489"/>
    </row>
    <row r="129" spans="1:13" ht="12" customHeight="1">
      <c r="A129" s="1173" t="s">
        <v>615</v>
      </c>
      <c r="B129" s="866"/>
      <c r="C129" s="867" t="s">
        <v>616</v>
      </c>
      <c r="D129" s="868"/>
      <c r="E129" s="21" t="s">
        <v>617</v>
      </c>
      <c r="F129" s="898"/>
      <c r="G129" s="899"/>
      <c r="H129" s="871">
        <f>$H$144*F129</f>
        <v>0</v>
      </c>
      <c r="I129" s="1138"/>
      <c r="K129" s="489"/>
    </row>
    <row r="130" spans="1:13">
      <c r="A130" s="1173" t="s">
        <v>618</v>
      </c>
      <c r="B130" s="866"/>
      <c r="C130" s="869"/>
      <c r="D130" s="870"/>
      <c r="E130" s="21" t="s">
        <v>619</v>
      </c>
      <c r="F130" s="898"/>
      <c r="G130" s="899"/>
      <c r="H130" s="871">
        <f>$H$144*F130</f>
        <v>0</v>
      </c>
      <c r="I130" s="1138"/>
    </row>
    <row r="131" spans="1:13" ht="15" customHeight="1">
      <c r="A131" s="1173" t="s">
        <v>620</v>
      </c>
      <c r="B131" s="866"/>
      <c r="C131" s="883" t="s">
        <v>621</v>
      </c>
      <c r="D131" s="884"/>
      <c r="E131" s="21" t="s">
        <v>622</v>
      </c>
      <c r="F131" s="898"/>
      <c r="G131" s="899"/>
      <c r="H131" s="871">
        <f>$H$144*F131</f>
        <v>0</v>
      </c>
      <c r="I131" s="1138"/>
    </row>
    <row r="132" spans="1:13">
      <c r="A132" s="1174" t="s">
        <v>169</v>
      </c>
      <c r="B132" s="879"/>
      <c r="C132" s="879"/>
      <c r="D132" s="879"/>
      <c r="E132" s="880"/>
      <c r="F132" s="881"/>
      <c r="G132" s="882"/>
      <c r="H132" s="900">
        <f>SUM(H129:I131)</f>
        <v>0</v>
      </c>
      <c r="I132" s="1175"/>
    </row>
    <row r="133" spans="1:13" ht="12.75" thickBot="1">
      <c r="A133" s="1178" t="s">
        <v>221</v>
      </c>
      <c r="B133" s="1179"/>
      <c r="C133" s="1179"/>
      <c r="D133" s="1179"/>
      <c r="E133" s="1180"/>
      <c r="F133" s="1181"/>
      <c r="G133" s="1182"/>
      <c r="H133" s="1187">
        <f>SUM(H127,H132)</f>
        <v>0</v>
      </c>
      <c r="I133" s="1188"/>
      <c r="J133" s="43"/>
    </row>
    <row r="134" spans="1:13" ht="12.75" thickBot="1">
      <c r="A134" s="885"/>
      <c r="B134" s="886"/>
      <c r="C134" s="886"/>
      <c r="D134" s="886"/>
      <c r="E134" s="886"/>
      <c r="F134" s="886"/>
      <c r="G134" s="886"/>
      <c r="H134" s="886"/>
      <c r="I134" s="887"/>
    </row>
    <row r="135" spans="1:13" ht="14.45" customHeight="1">
      <c r="A135" s="873" t="s">
        <v>623</v>
      </c>
      <c r="B135" s="874"/>
      <c r="C135" s="874"/>
      <c r="D135" s="874"/>
      <c r="E135" s="874"/>
      <c r="F135" s="874"/>
      <c r="G135" s="874"/>
      <c r="H135" s="874"/>
      <c r="I135" s="875"/>
    </row>
    <row r="136" spans="1:13" ht="14.45" customHeight="1">
      <c r="A136" s="890" t="s">
        <v>624</v>
      </c>
      <c r="B136" s="891"/>
      <c r="C136" s="891"/>
      <c r="D136" s="891"/>
      <c r="E136" s="891"/>
      <c r="F136" s="891"/>
      <c r="G136" s="891"/>
      <c r="H136" s="876"/>
      <c r="I136" s="877"/>
    </row>
    <row r="137" spans="1:13" ht="14.45" customHeight="1">
      <c r="A137" s="60" t="s">
        <v>149</v>
      </c>
      <c r="B137" s="840" t="s">
        <v>625</v>
      </c>
      <c r="C137" s="840"/>
      <c r="D137" s="840"/>
      <c r="E137" s="840"/>
      <c r="F137" s="840"/>
      <c r="G137" s="840"/>
      <c r="H137" s="836">
        <f>H41</f>
        <v>0</v>
      </c>
      <c r="I137" s="837"/>
    </row>
    <row r="138" spans="1:13" ht="14.45" customHeight="1">
      <c r="A138" s="60" t="s">
        <v>150</v>
      </c>
      <c r="B138" s="840" t="s">
        <v>626</v>
      </c>
      <c r="C138" s="840"/>
      <c r="D138" s="840"/>
      <c r="E138" s="840"/>
      <c r="F138" s="840"/>
      <c r="G138" s="840"/>
      <c r="H138" s="836">
        <f>H80</f>
        <v>0</v>
      </c>
      <c r="I138" s="837"/>
    </row>
    <row r="139" spans="1:13" ht="14.45" customHeight="1">
      <c r="A139" s="60" t="s">
        <v>151</v>
      </c>
      <c r="B139" s="840" t="s">
        <v>64</v>
      </c>
      <c r="C139" s="840"/>
      <c r="D139" s="840"/>
      <c r="E139" s="840"/>
      <c r="F139" s="840"/>
      <c r="G139" s="840"/>
      <c r="H139" s="836">
        <f>H90</f>
        <v>0</v>
      </c>
      <c r="I139" s="837"/>
    </row>
    <row r="140" spans="1:13" ht="14.45" customHeight="1">
      <c r="A140" s="60" t="s">
        <v>152</v>
      </c>
      <c r="B140" s="840" t="s">
        <v>65</v>
      </c>
      <c r="C140" s="840"/>
      <c r="D140" s="840"/>
      <c r="E140" s="840"/>
      <c r="F140" s="840"/>
      <c r="G140" s="840"/>
      <c r="H140" s="836">
        <f>H112</f>
        <v>0</v>
      </c>
      <c r="I140" s="837"/>
    </row>
    <row r="141" spans="1:13" ht="14.45" customHeight="1">
      <c r="A141" s="60" t="s">
        <v>153</v>
      </c>
      <c r="B141" s="840" t="s">
        <v>66</v>
      </c>
      <c r="C141" s="840"/>
      <c r="D141" s="840"/>
      <c r="E141" s="840"/>
      <c r="F141" s="840"/>
      <c r="G141" s="840"/>
      <c r="H141" s="836">
        <f>H121</f>
        <v>0</v>
      </c>
      <c r="I141" s="837"/>
    </row>
    <row r="142" spans="1:13" ht="14.45" customHeight="1">
      <c r="A142" s="841" t="s">
        <v>67</v>
      </c>
      <c r="B142" s="842"/>
      <c r="C142" s="842"/>
      <c r="D142" s="842"/>
      <c r="E142" s="842"/>
      <c r="F142" s="842"/>
      <c r="G142" s="842"/>
      <c r="H142" s="838">
        <f>SUM(H137:I141)</f>
        <v>0</v>
      </c>
      <c r="I142" s="839"/>
      <c r="J142" s="35"/>
      <c r="K142" s="35"/>
      <c r="M142" s="36"/>
    </row>
    <row r="143" spans="1:13" ht="14.45" customHeight="1">
      <c r="A143" s="60" t="s">
        <v>154</v>
      </c>
      <c r="B143" s="840" t="s">
        <v>68</v>
      </c>
      <c r="C143" s="840"/>
      <c r="D143" s="840"/>
      <c r="E143" s="840"/>
      <c r="F143" s="840"/>
      <c r="G143" s="840"/>
      <c r="H143" s="836">
        <f>H133</f>
        <v>0</v>
      </c>
      <c r="I143" s="837"/>
    </row>
    <row r="144" spans="1:13" ht="14.45" customHeight="1" thickBot="1">
      <c r="A144" s="863" t="s">
        <v>69</v>
      </c>
      <c r="B144" s="864"/>
      <c r="C144" s="864"/>
      <c r="D144" s="864"/>
      <c r="E144" s="864"/>
      <c r="F144" s="864"/>
      <c r="G144" s="864"/>
      <c r="H144" s="861">
        <f>SUM(H41,H48,H60,H73,H90,H101,H106,H121,H127)/(1-F132)</f>
        <v>0</v>
      </c>
      <c r="I144" s="862"/>
      <c r="J144" s="35"/>
      <c r="K144" s="35"/>
    </row>
    <row r="145" spans="1:11" ht="12.75" thickBot="1">
      <c r="A145" s="835"/>
      <c r="B145" s="835"/>
      <c r="C145" s="835"/>
      <c r="D145" s="835"/>
      <c r="E145" s="835"/>
      <c r="F145" s="835"/>
      <c r="G145" s="835"/>
      <c r="H145" s="835"/>
      <c r="I145" s="835"/>
    </row>
    <row r="146" spans="1:11" ht="14.45" customHeight="1">
      <c r="A146" s="873" t="s">
        <v>70</v>
      </c>
      <c r="B146" s="874"/>
      <c r="C146" s="874"/>
      <c r="D146" s="874"/>
      <c r="E146" s="874"/>
      <c r="F146" s="874"/>
      <c r="G146" s="874"/>
      <c r="H146" s="874"/>
      <c r="I146" s="875"/>
      <c r="K146" s="35"/>
    </row>
    <row r="147" spans="1:11" ht="14.45" customHeight="1">
      <c r="A147" s="1191" t="s">
        <v>71</v>
      </c>
      <c r="B147" s="840"/>
      <c r="C147" s="840"/>
      <c r="D147" s="840"/>
      <c r="E147" s="840"/>
      <c r="F147" s="840"/>
      <c r="G147" s="840"/>
      <c r="H147" s="1185">
        <f>H144</f>
        <v>0</v>
      </c>
      <c r="I147" s="1186"/>
    </row>
    <row r="148" spans="1:11" ht="14.45" customHeight="1">
      <c r="A148" s="1191" t="s">
        <v>72</v>
      </c>
      <c r="B148" s="840"/>
      <c r="C148" s="840"/>
      <c r="D148" s="840"/>
      <c r="E148" s="840"/>
      <c r="F148" s="840"/>
      <c r="G148" s="840"/>
      <c r="H148" s="1192">
        <v>2</v>
      </c>
      <c r="I148" s="1186"/>
    </row>
    <row r="149" spans="1:11" ht="14.45" customHeight="1" thickBot="1">
      <c r="A149" s="1189" t="s">
        <v>156</v>
      </c>
      <c r="B149" s="1190"/>
      <c r="C149" s="1190"/>
      <c r="D149" s="1190"/>
      <c r="E149" s="1190"/>
      <c r="F149" s="1190"/>
      <c r="G149" s="1190"/>
      <c r="H149" s="1183">
        <f>H147*H148</f>
        <v>0</v>
      </c>
      <c r="I149" s="1184"/>
      <c r="J149" s="603" t="s">
        <v>736</v>
      </c>
    </row>
    <row r="151" spans="1:11" ht="15">
      <c r="B151"/>
      <c r="C151"/>
      <c r="D151"/>
      <c r="E151"/>
      <c r="F151"/>
      <c r="G151"/>
      <c r="H151"/>
      <c r="I151"/>
      <c r="J151"/>
    </row>
    <row r="152" spans="1:11" ht="15">
      <c r="B152"/>
      <c r="C152"/>
      <c r="D152"/>
      <c r="E152"/>
      <c r="F152"/>
      <c r="G152"/>
      <c r="H152"/>
      <c r="I152"/>
      <c r="J152"/>
    </row>
    <row r="153" spans="1:11" ht="15">
      <c r="B153"/>
      <c r="C153"/>
      <c r="D153"/>
      <c r="E153"/>
      <c r="F153"/>
      <c r="G153"/>
      <c r="H153"/>
      <c r="I153"/>
      <c r="J153"/>
    </row>
    <row r="154" spans="1:11" ht="15" customHeight="1">
      <c r="B154"/>
      <c r="C154"/>
      <c r="D154"/>
      <c r="E154"/>
      <c r="F154"/>
      <c r="G154"/>
      <c r="H154"/>
      <c r="I154"/>
      <c r="J154"/>
    </row>
    <row r="155" spans="1:11" ht="15">
      <c r="B155"/>
      <c r="C155"/>
      <c r="D155"/>
      <c r="E155"/>
      <c r="F155"/>
      <c r="G155"/>
      <c r="H155"/>
      <c r="I155"/>
      <c r="J155"/>
    </row>
    <row r="156" spans="1:11" ht="15">
      <c r="B156"/>
      <c r="C156"/>
      <c r="D156"/>
      <c r="E156"/>
      <c r="F156"/>
      <c r="G156"/>
      <c r="H156"/>
      <c r="I156"/>
      <c r="J156"/>
    </row>
    <row r="157" spans="1:11" ht="15">
      <c r="B157"/>
      <c r="C157"/>
      <c r="D157"/>
      <c r="E157"/>
      <c r="F157"/>
      <c r="G157"/>
      <c r="H157"/>
      <c r="I157"/>
      <c r="J157"/>
    </row>
  </sheetData>
  <mergeCells count="294">
    <mergeCell ref="A146:I146"/>
    <mergeCell ref="H149:I149"/>
    <mergeCell ref="H147:I147"/>
    <mergeCell ref="F132:G132"/>
    <mergeCell ref="H133:I133"/>
    <mergeCell ref="A136:G136"/>
    <mergeCell ref="B137:G137"/>
    <mergeCell ref="H137:I137"/>
    <mergeCell ref="H136:I136"/>
    <mergeCell ref="H138:I138"/>
    <mergeCell ref="B138:G138"/>
    <mergeCell ref="H142:I142"/>
    <mergeCell ref="A142:G142"/>
    <mergeCell ref="A149:G149"/>
    <mergeCell ref="A148:G148"/>
    <mergeCell ref="A144:G144"/>
    <mergeCell ref="A145:I145"/>
    <mergeCell ref="H148:I148"/>
    <mergeCell ref="H144:I144"/>
    <mergeCell ref="A147:G147"/>
    <mergeCell ref="B143:G143"/>
    <mergeCell ref="H141:I141"/>
    <mergeCell ref="B141:G141"/>
    <mergeCell ref="H139:I139"/>
    <mergeCell ref="A131:B131"/>
    <mergeCell ref="A135:I135"/>
    <mergeCell ref="A133:E133"/>
    <mergeCell ref="A134:I134"/>
    <mergeCell ref="H131:I131"/>
    <mergeCell ref="C131:D131"/>
    <mergeCell ref="A132:E132"/>
    <mergeCell ref="F131:G131"/>
    <mergeCell ref="F133:G133"/>
    <mergeCell ref="H132:I132"/>
    <mergeCell ref="H140:I140"/>
    <mergeCell ref="B139:G139"/>
    <mergeCell ref="H143:I143"/>
    <mergeCell ref="B140:G140"/>
    <mergeCell ref="B116:G116"/>
    <mergeCell ref="H115:I115"/>
    <mergeCell ref="A123:I123"/>
    <mergeCell ref="B118:G118"/>
    <mergeCell ref="H125:I125"/>
    <mergeCell ref="F125:G125"/>
    <mergeCell ref="B125:E125"/>
    <mergeCell ref="A122:I122"/>
    <mergeCell ref="B119:G119"/>
    <mergeCell ref="H116:I116"/>
    <mergeCell ref="H117:I117"/>
    <mergeCell ref="B117:G117"/>
    <mergeCell ref="A121:G121"/>
    <mergeCell ref="B115:G115"/>
    <mergeCell ref="B124:E124"/>
    <mergeCell ref="F124:G124"/>
    <mergeCell ref="H124:I124"/>
    <mergeCell ref="B120:G120"/>
    <mergeCell ref="H121:I121"/>
    <mergeCell ref="A129:B129"/>
    <mergeCell ref="A130:B130"/>
    <mergeCell ref="F130:G130"/>
    <mergeCell ref="C129:D130"/>
    <mergeCell ref="F129:G129"/>
    <mergeCell ref="B126:E126"/>
    <mergeCell ref="F126:G126"/>
    <mergeCell ref="B128:E128"/>
    <mergeCell ref="A127:E127"/>
    <mergeCell ref="H127:I127"/>
    <mergeCell ref="F127:G127"/>
    <mergeCell ref="H129:I129"/>
    <mergeCell ref="F128:G128"/>
    <mergeCell ref="H130:I130"/>
    <mergeCell ref="H118:I118"/>
    <mergeCell ref="H128:I128"/>
    <mergeCell ref="H126:I126"/>
    <mergeCell ref="H119:I119"/>
    <mergeCell ref="H120:I120"/>
    <mergeCell ref="B95:E95"/>
    <mergeCell ref="F90:G90"/>
    <mergeCell ref="F97:G97"/>
    <mergeCell ref="F95:G95"/>
    <mergeCell ref="H95:I95"/>
    <mergeCell ref="H99:I99"/>
    <mergeCell ref="F106:G106"/>
    <mergeCell ref="B99:E99"/>
    <mergeCell ref="A101:E101"/>
    <mergeCell ref="B104:E104"/>
    <mergeCell ref="F101:G101"/>
    <mergeCell ref="H101:I101"/>
    <mergeCell ref="F100:G100"/>
    <mergeCell ref="H104:I104"/>
    <mergeCell ref="H100:I100"/>
    <mergeCell ref="A102:I102"/>
    <mergeCell ref="A106:E106"/>
    <mergeCell ref="H105:I105"/>
    <mergeCell ref="F105:G105"/>
    <mergeCell ref="F104:G104"/>
    <mergeCell ref="A103:I103"/>
    <mergeCell ref="B105:E105"/>
    <mergeCell ref="H106:I106"/>
    <mergeCell ref="B97:E97"/>
    <mergeCell ref="B96:E96"/>
    <mergeCell ref="H96:I96"/>
    <mergeCell ref="F96:G96"/>
    <mergeCell ref="F98:G98"/>
    <mergeCell ref="B98:E98"/>
    <mergeCell ref="A114:I114"/>
    <mergeCell ref="B110:G110"/>
    <mergeCell ref="H110:I110"/>
    <mergeCell ref="A108:I108"/>
    <mergeCell ref="B109:G109"/>
    <mergeCell ref="H109:I109"/>
    <mergeCell ref="A112:G112"/>
    <mergeCell ref="A113:I113"/>
    <mergeCell ref="H112:I112"/>
    <mergeCell ref="B111:G111"/>
    <mergeCell ref="H111:I111"/>
    <mergeCell ref="A107:I107"/>
    <mergeCell ref="H97:I97"/>
    <mergeCell ref="B100:E100"/>
    <mergeCell ref="F99:G99"/>
    <mergeCell ref="H98:I98"/>
    <mergeCell ref="B72:G72"/>
    <mergeCell ref="H72:I72"/>
    <mergeCell ref="A73:G73"/>
    <mergeCell ref="H73:I73"/>
    <mergeCell ref="A75:I75"/>
    <mergeCell ref="F86:G86"/>
    <mergeCell ref="A80:G80"/>
    <mergeCell ref="B94:E94"/>
    <mergeCell ref="A93:I93"/>
    <mergeCell ref="H94:I94"/>
    <mergeCell ref="F94:G94"/>
    <mergeCell ref="H89:I89"/>
    <mergeCell ref="B89:E89"/>
    <mergeCell ref="H84:I84"/>
    <mergeCell ref="F87:G87"/>
    <mergeCell ref="F89:G89"/>
    <mergeCell ref="A91:I91"/>
    <mergeCell ref="A90:E90"/>
    <mergeCell ref="H90:I90"/>
    <mergeCell ref="A92:I92"/>
    <mergeCell ref="A81:I81"/>
    <mergeCell ref="H79:I79"/>
    <mergeCell ref="F85:G85"/>
    <mergeCell ref="A82:I82"/>
    <mergeCell ref="B79:G79"/>
    <mergeCell ref="F83:G83"/>
    <mergeCell ref="B83:E83"/>
    <mergeCell ref="H80:I80"/>
    <mergeCell ref="H83:I83"/>
    <mergeCell ref="F88:G88"/>
    <mergeCell ref="H87:I87"/>
    <mergeCell ref="B86:E86"/>
    <mergeCell ref="H86:I86"/>
    <mergeCell ref="B84:E84"/>
    <mergeCell ref="F84:G84"/>
    <mergeCell ref="H88:I88"/>
    <mergeCell ref="B88:E88"/>
    <mergeCell ref="B87:E87"/>
    <mergeCell ref="H85:I85"/>
    <mergeCell ref="B85:E85"/>
    <mergeCell ref="B77:G77"/>
    <mergeCell ref="B78:G78"/>
    <mergeCell ref="H77:I77"/>
    <mergeCell ref="B76:G76"/>
    <mergeCell ref="H76:I76"/>
    <mergeCell ref="H78:I78"/>
    <mergeCell ref="H59:I59"/>
    <mergeCell ref="A61:I61"/>
    <mergeCell ref="A66:A67"/>
    <mergeCell ref="A64:A65"/>
    <mergeCell ref="B64:B65"/>
    <mergeCell ref="H64:I65"/>
    <mergeCell ref="A60:F60"/>
    <mergeCell ref="H60:I60"/>
    <mergeCell ref="A74:I74"/>
    <mergeCell ref="H66:I67"/>
    <mergeCell ref="B66:B67"/>
    <mergeCell ref="B69:G69"/>
    <mergeCell ref="B68:G68"/>
    <mergeCell ref="H68:I68"/>
    <mergeCell ref="H71:I71"/>
    <mergeCell ref="B71:G71"/>
    <mergeCell ref="H70:I70"/>
    <mergeCell ref="B70:G70"/>
    <mergeCell ref="H69:I69"/>
    <mergeCell ref="B57:F57"/>
    <mergeCell ref="H58:I58"/>
    <mergeCell ref="H63:I63"/>
    <mergeCell ref="B63:G63"/>
    <mergeCell ref="B59:F59"/>
    <mergeCell ref="B58:F58"/>
    <mergeCell ref="H57:I57"/>
    <mergeCell ref="A62:I62"/>
    <mergeCell ref="H52:I52"/>
    <mergeCell ref="H56:I56"/>
    <mergeCell ref="H54:I54"/>
    <mergeCell ref="B52:F52"/>
    <mergeCell ref="B53:F53"/>
    <mergeCell ref="H53:I53"/>
    <mergeCell ref="B55:F55"/>
    <mergeCell ref="H55:I55"/>
    <mergeCell ref="B56:F56"/>
    <mergeCell ref="H41:I41"/>
    <mergeCell ref="B46:E46"/>
    <mergeCell ref="B47:E47"/>
    <mergeCell ref="F45:G45"/>
    <mergeCell ref="H47:I47"/>
    <mergeCell ref="B51:F51"/>
    <mergeCell ref="F47:G47"/>
    <mergeCell ref="A48:E48"/>
    <mergeCell ref="A50:I50"/>
    <mergeCell ref="H51:I51"/>
    <mergeCell ref="F48:G48"/>
    <mergeCell ref="H46:I46"/>
    <mergeCell ref="H36:I36"/>
    <mergeCell ref="F37:G37"/>
    <mergeCell ref="F36:G36"/>
    <mergeCell ref="H38:I38"/>
    <mergeCell ref="B39:D39"/>
    <mergeCell ref="F41:G41"/>
    <mergeCell ref="A49:I49"/>
    <mergeCell ref="H40:I40"/>
    <mergeCell ref="F46:G46"/>
    <mergeCell ref="H37:I37"/>
    <mergeCell ref="B40:D40"/>
    <mergeCell ref="B37:D37"/>
    <mergeCell ref="A43:I43"/>
    <mergeCell ref="H45:I45"/>
    <mergeCell ref="B45:E45"/>
    <mergeCell ref="H48:I48"/>
    <mergeCell ref="A44:I44"/>
    <mergeCell ref="B36:D36"/>
    <mergeCell ref="F40:G40"/>
    <mergeCell ref="F39:G39"/>
    <mergeCell ref="F38:G38"/>
    <mergeCell ref="B38:D38"/>
    <mergeCell ref="H39:I39"/>
    <mergeCell ref="A41:E41"/>
    <mergeCell ref="H35:I35"/>
    <mergeCell ref="A29:I29"/>
    <mergeCell ref="F33:G33"/>
    <mergeCell ref="B34:E34"/>
    <mergeCell ref="H33:I33"/>
    <mergeCell ref="B33:C33"/>
    <mergeCell ref="B35:D35"/>
    <mergeCell ref="F35:G35"/>
    <mergeCell ref="H32:I32"/>
    <mergeCell ref="B30:G30"/>
    <mergeCell ref="B31:E31"/>
    <mergeCell ref="H31:I31"/>
    <mergeCell ref="F31:G31"/>
    <mergeCell ref="H30:I30"/>
    <mergeCell ref="H34:I34"/>
    <mergeCell ref="F34:G34"/>
    <mergeCell ref="B32:C32"/>
    <mergeCell ref="F32:G32"/>
    <mergeCell ref="F25:I25"/>
    <mergeCell ref="A22:E22"/>
    <mergeCell ref="F23:I23"/>
    <mergeCell ref="A27:I27"/>
    <mergeCell ref="A25:E25"/>
    <mergeCell ref="A24:E24"/>
    <mergeCell ref="F24:G24"/>
    <mergeCell ref="H24:I24"/>
    <mergeCell ref="A23:E23"/>
    <mergeCell ref="F21:I21"/>
    <mergeCell ref="F20:I20"/>
    <mergeCell ref="A20:E20"/>
    <mergeCell ref="F22:I22"/>
    <mergeCell ref="A21:E21"/>
    <mergeCell ref="A2:I2"/>
    <mergeCell ref="F11:I11"/>
    <mergeCell ref="F9:I9"/>
    <mergeCell ref="H5:I5"/>
    <mergeCell ref="F10:I10"/>
    <mergeCell ref="A13:E13"/>
    <mergeCell ref="F12:I12"/>
    <mergeCell ref="F19:I19"/>
    <mergeCell ref="F18:I18"/>
    <mergeCell ref="A18:E18"/>
    <mergeCell ref="A15:I15"/>
    <mergeCell ref="A19:E19"/>
    <mergeCell ref="F13:I13"/>
    <mergeCell ref="A10:E10"/>
    <mergeCell ref="A1:I1"/>
    <mergeCell ref="A17:I17"/>
    <mergeCell ref="A7:I7"/>
    <mergeCell ref="A4:I4"/>
    <mergeCell ref="A9:E9"/>
    <mergeCell ref="A11:E11"/>
    <mergeCell ref="A8:E8"/>
    <mergeCell ref="F8:I8"/>
    <mergeCell ref="A12:E12"/>
  </mergeCells>
  <phoneticPr fontId="16" type="noConversion"/>
  <pageMargins left="0.70866141732283472" right="0.51181102362204722" top="0.62992125984251968" bottom="0.62992125984251968" header="0.31496062992125984" footer="0.31496062992125984"/>
  <pageSetup paperSize="9" scale="80" fitToHeight="3" orientation="portrait" r:id="rId1"/>
  <rowBreaks count="1" manualBreakCount="1">
    <brk id="68" max="8"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92D050"/>
  </sheetPr>
  <dimension ref="A1:M157"/>
  <sheetViews>
    <sheetView showGridLines="0" view="pageBreakPreview" topLeftCell="A14" zoomScaleNormal="100" zoomScaleSheetLayoutView="100" workbookViewId="0">
      <selection activeCell="E65" sqref="E65"/>
    </sheetView>
  </sheetViews>
  <sheetFormatPr defaultColWidth="8.85546875" defaultRowHeight="12"/>
  <cols>
    <col min="1" max="1" width="8.42578125" style="14" bestFit="1" customWidth="1"/>
    <col min="2" max="2" width="30.85546875" style="14" customWidth="1"/>
    <col min="3" max="3" width="14" style="14" bestFit="1" customWidth="1"/>
    <col min="4" max="4" width="10.140625" style="14" customWidth="1"/>
    <col min="5" max="5" width="9.5703125" style="14" customWidth="1"/>
    <col min="6" max="6" width="6.7109375" style="14" bestFit="1" customWidth="1"/>
    <col min="7" max="7" width="8.85546875" style="14" bestFit="1" customWidth="1"/>
    <col min="8" max="8" width="10.5703125" style="18" customWidth="1"/>
    <col min="9" max="9" width="10.28515625" style="18" customWidth="1"/>
    <col min="10" max="10" width="14.42578125" style="14" customWidth="1"/>
    <col min="11" max="11" width="10.7109375" style="14" bestFit="1" customWidth="1"/>
    <col min="12" max="13" width="13.28515625" style="14" customWidth="1"/>
    <col min="14" max="16384" width="8.85546875" style="14"/>
  </cols>
  <sheetData>
    <row r="1" spans="1:12" ht="18.75" customHeight="1">
      <c r="A1" s="1087" t="s">
        <v>91</v>
      </c>
      <c r="B1" s="1088"/>
      <c r="C1" s="1088"/>
      <c r="D1" s="1088"/>
      <c r="E1" s="1088"/>
      <c r="F1" s="1088"/>
      <c r="G1" s="1088"/>
      <c r="H1" s="1088"/>
      <c r="I1" s="1089"/>
      <c r="J1" s="13" t="s">
        <v>2</v>
      </c>
      <c r="L1" s="43"/>
    </row>
    <row r="2" spans="1:12" ht="20.25" customHeight="1" thickBot="1">
      <c r="A2" s="1100" t="s">
        <v>92</v>
      </c>
      <c r="B2" s="1101"/>
      <c r="C2" s="1101"/>
      <c r="D2" s="1101"/>
      <c r="E2" s="1101"/>
      <c r="F2" s="1101"/>
      <c r="G2" s="1101"/>
      <c r="H2" s="1101"/>
      <c r="I2" s="1102"/>
      <c r="J2" s="13"/>
    </row>
    <row r="3" spans="1:12" ht="15.6" customHeight="1" thickBot="1">
      <c r="A3" s="15"/>
      <c r="B3" s="15"/>
      <c r="C3" s="15"/>
      <c r="D3" s="15"/>
      <c r="E3" s="15"/>
      <c r="F3" s="15"/>
      <c r="G3" s="15"/>
      <c r="H3" s="15"/>
      <c r="I3" s="15"/>
    </row>
    <row r="4" spans="1:12" ht="14.45" customHeight="1" thickBot="1">
      <c r="A4" s="1193" t="s">
        <v>196</v>
      </c>
      <c r="B4" s="1194"/>
      <c r="C4" s="1194"/>
      <c r="D4" s="1194"/>
      <c r="E4" s="1194"/>
      <c r="F4" s="1194"/>
      <c r="G4" s="1194"/>
      <c r="H4" s="1194"/>
      <c r="I4" s="1195"/>
    </row>
    <row r="5" spans="1:12" ht="24.75" customHeight="1" thickBot="1">
      <c r="A5" s="48" t="s">
        <v>175</v>
      </c>
      <c r="B5" s="44" t="str">
        <f>'Sinteses de CCT''s'!C4</f>
        <v xml:space="preserve">Pregão Eletrônico nº </v>
      </c>
      <c r="C5" s="47" t="s">
        <v>176</v>
      </c>
      <c r="D5" s="45"/>
      <c r="E5" s="48" t="s">
        <v>186</v>
      </c>
      <c r="F5" s="46"/>
      <c r="G5" s="48" t="s">
        <v>174</v>
      </c>
      <c r="H5" s="1196">
        <f>'Sinteses de CCT''s'!I4</f>
        <v>0</v>
      </c>
      <c r="I5" s="1197"/>
    </row>
    <row r="6" spans="1:12" ht="12.75" thickBot="1">
      <c r="A6" s="16"/>
      <c r="B6" s="17"/>
      <c r="C6" s="18"/>
      <c r="D6" s="19"/>
      <c r="E6" s="17"/>
      <c r="F6" s="18"/>
      <c r="G6" s="17"/>
      <c r="H6" s="17"/>
      <c r="I6" s="17"/>
    </row>
    <row r="7" spans="1:12" ht="21" customHeight="1">
      <c r="A7" s="1198" t="s">
        <v>197</v>
      </c>
      <c r="B7" s="1199"/>
      <c r="C7" s="1199"/>
      <c r="D7" s="1199"/>
      <c r="E7" s="1199"/>
      <c r="F7" s="1199"/>
      <c r="G7" s="1199"/>
      <c r="H7" s="1199"/>
      <c r="I7" s="1200"/>
    </row>
    <row r="8" spans="1:12" ht="15">
      <c r="A8" s="1096" t="s">
        <v>198</v>
      </c>
      <c r="B8" s="1097"/>
      <c r="C8" s="1097"/>
      <c r="D8" s="1097"/>
      <c r="E8" s="1097"/>
      <c r="F8" s="1098" t="s">
        <v>199</v>
      </c>
      <c r="G8" s="1097"/>
      <c r="H8" s="1097"/>
      <c r="I8" s="1099"/>
    </row>
    <row r="9" spans="1:12" ht="13.5" customHeight="1">
      <c r="A9" s="1064" t="s">
        <v>177</v>
      </c>
      <c r="B9" s="835"/>
      <c r="C9" s="835"/>
      <c r="D9" s="835"/>
      <c r="E9" s="835"/>
      <c r="F9" s="1104"/>
      <c r="G9" s="1056"/>
      <c r="H9" s="1056"/>
      <c r="I9" s="1057"/>
    </row>
    <row r="10" spans="1:12" ht="13.5" customHeight="1">
      <c r="A10" s="1064" t="s">
        <v>178</v>
      </c>
      <c r="B10" s="835"/>
      <c r="C10" s="835"/>
      <c r="D10" s="835"/>
      <c r="E10" s="835"/>
      <c r="F10" s="1103" t="s">
        <v>182</v>
      </c>
      <c r="G10" s="1056"/>
      <c r="H10" s="1056"/>
      <c r="I10" s="1057"/>
    </row>
    <row r="11" spans="1:12" ht="13.5" customHeight="1">
      <c r="A11" s="1064" t="s">
        <v>179</v>
      </c>
      <c r="B11" s="835"/>
      <c r="C11" s="835"/>
      <c r="D11" s="835"/>
      <c r="E11" s="835"/>
      <c r="F11" s="1103" t="str">
        <f>'Sinteses de CCT''s'!C10</f>
        <v>01/11/2023 a 31/10/2024</v>
      </c>
      <c r="G11" s="1056"/>
      <c r="H11" s="1056"/>
      <c r="I11" s="1057"/>
    </row>
    <row r="12" spans="1:12" ht="13.5" customHeight="1">
      <c r="A12" s="1064" t="s">
        <v>180</v>
      </c>
      <c r="B12" s="1065"/>
      <c r="C12" s="1065"/>
      <c r="D12" s="1065"/>
      <c r="E12" s="1065"/>
      <c r="F12" s="1108" t="str">
        <f>'Sinteses de CCT''s'!C9</f>
        <v>SINDUSCON MG</v>
      </c>
      <c r="G12" s="1056"/>
      <c r="H12" s="1056"/>
      <c r="I12" s="1057"/>
    </row>
    <row r="13" spans="1:12" ht="13.5" customHeight="1" thickBot="1">
      <c r="A13" s="1073" t="s">
        <v>181</v>
      </c>
      <c r="B13" s="1107"/>
      <c r="C13" s="1107"/>
      <c r="D13" s="1107"/>
      <c r="E13" s="1107"/>
      <c r="F13" s="1110">
        <v>12</v>
      </c>
      <c r="G13" s="1044"/>
      <c r="H13" s="1044"/>
      <c r="I13" s="1111"/>
    </row>
    <row r="14" spans="1:12">
      <c r="A14" s="16"/>
      <c r="B14" s="17"/>
      <c r="C14" s="18"/>
      <c r="D14" s="19"/>
      <c r="E14" s="17"/>
      <c r="F14" s="18"/>
      <c r="G14" s="17"/>
      <c r="H14" s="17"/>
      <c r="I14" s="17"/>
    </row>
    <row r="15" spans="1:12" ht="14.45" customHeight="1">
      <c r="A15" s="745" t="s">
        <v>191</v>
      </c>
      <c r="B15" s="745"/>
      <c r="C15" s="745"/>
      <c r="D15" s="745"/>
      <c r="E15" s="745"/>
      <c r="F15" s="745"/>
      <c r="G15" s="745"/>
      <c r="H15" s="745"/>
      <c r="I15" s="745"/>
    </row>
    <row r="16" spans="1:12" ht="8.25" customHeight="1" thickBot="1">
      <c r="A16" s="15"/>
      <c r="B16" s="15"/>
      <c r="C16" s="15"/>
      <c r="D16" s="15"/>
      <c r="E16" s="15"/>
      <c r="F16" s="15"/>
      <c r="G16" s="15"/>
      <c r="H16" s="15"/>
      <c r="I16" s="15"/>
    </row>
    <row r="17" spans="1:10" ht="18.75" customHeight="1" thickBot="1">
      <c r="A17" s="1058" t="s">
        <v>200</v>
      </c>
      <c r="B17" s="1059"/>
      <c r="C17" s="1059"/>
      <c r="D17" s="1059"/>
      <c r="E17" s="1059"/>
      <c r="F17" s="1059"/>
      <c r="G17" s="1059"/>
      <c r="H17" s="1059"/>
      <c r="I17" s="1060"/>
    </row>
    <row r="18" spans="1:10" ht="14.45" customHeight="1">
      <c r="A18" s="1064" t="s">
        <v>201</v>
      </c>
      <c r="B18" s="1065"/>
      <c r="C18" s="1065"/>
      <c r="D18" s="1065"/>
      <c r="E18" s="1065"/>
      <c r="F18" s="1061" t="s">
        <v>93</v>
      </c>
      <c r="G18" s="1062"/>
      <c r="H18" s="1062"/>
      <c r="I18" s="1063"/>
    </row>
    <row r="19" spans="1:10" ht="14.45" customHeight="1">
      <c r="A19" s="1064" t="s">
        <v>183</v>
      </c>
      <c r="B19" s="1065"/>
      <c r="C19" s="1065"/>
      <c r="D19" s="1065"/>
      <c r="E19" s="1065"/>
      <c r="F19" s="1055" t="str">
        <f>F11</f>
        <v>01/11/2023 a 31/10/2024</v>
      </c>
      <c r="G19" s="1056"/>
      <c r="H19" s="1056"/>
      <c r="I19" s="1057"/>
    </row>
    <row r="20" spans="1:10">
      <c r="A20" s="1064" t="s">
        <v>185</v>
      </c>
      <c r="B20" s="1065"/>
      <c r="C20" s="1065"/>
      <c r="D20" s="1065"/>
      <c r="E20" s="1065"/>
      <c r="F20" s="1055" t="str">
        <f>'Sinteses de CCT''s'!C15</f>
        <v xml:space="preserve">Eletricista c/ Periculosidade Noturno </v>
      </c>
      <c r="G20" s="1056"/>
      <c r="H20" s="1056"/>
      <c r="I20" s="1057"/>
    </row>
    <row r="21" spans="1:10">
      <c r="A21" s="1064" t="s">
        <v>184</v>
      </c>
      <c r="B21" s="1065"/>
      <c r="C21" s="1065"/>
      <c r="D21" s="1065"/>
      <c r="E21" s="1065"/>
      <c r="F21" s="1075" t="s">
        <v>190</v>
      </c>
      <c r="G21" s="1076"/>
      <c r="H21" s="1076"/>
      <c r="I21" s="1077"/>
    </row>
    <row r="22" spans="1:10" ht="12.75" thickBot="1">
      <c r="A22" s="1073" t="s">
        <v>195</v>
      </c>
      <c r="B22" s="1074"/>
      <c r="C22" s="1074"/>
      <c r="D22" s="1074"/>
      <c r="E22" s="1074"/>
      <c r="F22" s="1078">
        <f>'Sinteses de CCT''s'!E15</f>
        <v>0</v>
      </c>
      <c r="G22" s="1079"/>
      <c r="H22" s="1079"/>
      <c r="I22" s="1080"/>
    </row>
    <row r="23" spans="1:10" ht="14.45" customHeight="1">
      <c r="A23" s="1122" t="s">
        <v>187</v>
      </c>
      <c r="B23" s="1123"/>
      <c r="C23" s="1123"/>
      <c r="D23" s="1123"/>
      <c r="E23" s="1123"/>
      <c r="F23" s="1113" t="str">
        <f>F20</f>
        <v xml:space="preserve">Eletricista c/ Periculosidade Noturno </v>
      </c>
      <c r="G23" s="1114"/>
      <c r="H23" s="1114"/>
      <c r="I23" s="1115"/>
    </row>
    <row r="24" spans="1:10" ht="14.45" customHeight="1">
      <c r="A24" s="1117" t="s">
        <v>188</v>
      </c>
      <c r="B24" s="1118"/>
      <c r="C24" s="1118"/>
      <c r="D24" s="1118"/>
      <c r="E24" s="1118"/>
      <c r="F24" s="1201" t="str">
        <f>'Sinteses de CCT''s'!D15</f>
        <v>12x36 hs</v>
      </c>
      <c r="G24" s="1202"/>
      <c r="H24" s="1202">
        <v>210</v>
      </c>
      <c r="I24" s="1203"/>
      <c r="J24" s="18"/>
    </row>
    <row r="25" spans="1:10" ht="12.75" thickBot="1">
      <c r="A25" s="1116" t="s">
        <v>189</v>
      </c>
      <c r="B25" s="1068"/>
      <c r="C25" s="1068"/>
      <c r="D25" s="1068"/>
      <c r="E25" s="1068"/>
      <c r="F25" s="1112">
        <v>2</v>
      </c>
      <c r="G25" s="1044"/>
      <c r="H25" s="1044"/>
      <c r="I25" s="1111"/>
    </row>
    <row r="26" spans="1:10">
      <c r="A26" s="16"/>
      <c r="B26" s="17"/>
      <c r="C26" s="18"/>
      <c r="D26" s="19"/>
      <c r="E26" s="17"/>
      <c r="F26" s="18"/>
      <c r="G26" s="17"/>
      <c r="H26" s="17"/>
      <c r="I26" s="17"/>
    </row>
    <row r="27" spans="1:10" ht="14.45" customHeight="1">
      <c r="A27" s="745" t="s">
        <v>191</v>
      </c>
      <c r="B27" s="745"/>
      <c r="C27" s="745"/>
      <c r="D27" s="745"/>
      <c r="E27" s="745"/>
      <c r="F27" s="745"/>
      <c r="G27" s="745"/>
      <c r="H27" s="745"/>
      <c r="I27" s="745"/>
    </row>
    <row r="28" spans="1:10" ht="14.45" customHeight="1" thickBot="1">
      <c r="A28" s="15"/>
      <c r="B28" s="15"/>
      <c r="C28" s="15"/>
      <c r="D28" s="15"/>
      <c r="E28" s="15"/>
      <c r="F28" s="15"/>
      <c r="G28" s="15"/>
      <c r="H28" s="15"/>
      <c r="I28" s="15"/>
    </row>
    <row r="29" spans="1:10" ht="14.45" customHeight="1" thickBot="1">
      <c r="A29" s="1036" t="s">
        <v>202</v>
      </c>
      <c r="B29" s="1037"/>
      <c r="C29" s="1037"/>
      <c r="D29" s="1037"/>
      <c r="E29" s="1037"/>
      <c r="F29" s="1037"/>
      <c r="G29" s="1037"/>
      <c r="H29" s="1037"/>
      <c r="I29" s="1038"/>
    </row>
    <row r="30" spans="1:10" ht="17.25" customHeight="1">
      <c r="A30" s="52">
        <v>1</v>
      </c>
      <c r="B30" s="954" t="s">
        <v>203</v>
      </c>
      <c r="C30" s="954"/>
      <c r="D30" s="954"/>
      <c r="E30" s="954"/>
      <c r="F30" s="954"/>
      <c r="G30" s="954"/>
      <c r="H30" s="954" t="s">
        <v>192</v>
      </c>
      <c r="I30" s="955"/>
    </row>
    <row r="31" spans="1:10">
      <c r="A31" s="20" t="s">
        <v>149</v>
      </c>
      <c r="B31" s="904" t="s">
        <v>204</v>
      </c>
      <c r="C31" s="904"/>
      <c r="D31" s="904"/>
      <c r="E31" s="904"/>
      <c r="F31" s="938"/>
      <c r="G31" s="938"/>
      <c r="H31" s="1028">
        <f>F22/H24*H24</f>
        <v>0</v>
      </c>
      <c r="I31" s="1029"/>
    </row>
    <row r="32" spans="1:10">
      <c r="A32" s="20" t="s">
        <v>150</v>
      </c>
      <c r="B32" s="894" t="s">
        <v>205</v>
      </c>
      <c r="C32" s="896"/>
      <c r="D32" s="22" t="s">
        <v>206</v>
      </c>
      <c r="E32" s="108" t="s">
        <v>36</v>
      </c>
      <c r="F32" s="1204">
        <v>0.3</v>
      </c>
      <c r="G32" s="938"/>
      <c r="H32" s="1028">
        <f>IF(E32="N",0,H31*0.3)</f>
        <v>0</v>
      </c>
      <c r="I32" s="1029"/>
    </row>
    <row r="33" spans="1:10">
      <c r="A33" s="20" t="s">
        <v>151</v>
      </c>
      <c r="B33" s="894" t="s">
        <v>207</v>
      </c>
      <c r="C33" s="896"/>
      <c r="D33" s="22" t="s">
        <v>206</v>
      </c>
      <c r="E33" s="24" t="s">
        <v>278</v>
      </c>
      <c r="F33" s="1028"/>
      <c r="G33" s="1072"/>
      <c r="H33" s="1028">
        <f>IF(E33="N",0,F33*G33)</f>
        <v>0</v>
      </c>
      <c r="I33" s="1029"/>
      <c r="J33" s="25"/>
    </row>
    <row r="34" spans="1:10" ht="15">
      <c r="A34" s="20" t="s">
        <v>152</v>
      </c>
      <c r="B34" s="1045" t="s">
        <v>279</v>
      </c>
      <c r="C34" s="1046"/>
      <c r="D34" s="1046"/>
      <c r="E34" s="1047"/>
      <c r="F34" s="1048">
        <v>0.3</v>
      </c>
      <c r="G34" s="1049"/>
      <c r="H34" s="1084">
        <f>(H31+H32+H33)/H24*F34*106.4</f>
        <v>0</v>
      </c>
      <c r="I34" s="1085"/>
    </row>
    <row r="35" spans="1:10" ht="14.45" customHeight="1">
      <c r="A35" s="20" t="s">
        <v>153</v>
      </c>
      <c r="B35" s="913" t="s">
        <v>208</v>
      </c>
      <c r="C35" s="914"/>
      <c r="D35" s="915"/>
      <c r="E35" s="26">
        <v>0</v>
      </c>
      <c r="F35" s="1028">
        <f>H31/H24*1.2</f>
        <v>0</v>
      </c>
      <c r="G35" s="1028"/>
      <c r="H35" s="1028">
        <f>(H31+H32+H34)/220*2*20</f>
        <v>0</v>
      </c>
      <c r="I35" s="1029"/>
    </row>
    <row r="36" spans="1:10">
      <c r="A36" s="20" t="s">
        <v>154</v>
      </c>
      <c r="B36" s="913" t="s">
        <v>209</v>
      </c>
      <c r="C36" s="914"/>
      <c r="D36" s="915"/>
      <c r="E36" s="21"/>
      <c r="F36" s="938"/>
      <c r="G36" s="938"/>
      <c r="H36" s="1028">
        <v>0</v>
      </c>
      <c r="I36" s="1029"/>
    </row>
    <row r="37" spans="1:10" ht="14.45" customHeight="1">
      <c r="A37" s="20" t="s">
        <v>210</v>
      </c>
      <c r="B37" s="913" t="s">
        <v>211</v>
      </c>
      <c r="C37" s="914"/>
      <c r="D37" s="915"/>
      <c r="E37" s="21"/>
      <c r="F37" s="1030">
        <v>0</v>
      </c>
      <c r="G37" s="1030"/>
      <c r="H37" s="1028">
        <v>0</v>
      </c>
      <c r="I37" s="1029"/>
    </row>
    <row r="38" spans="1:10" ht="14.45" customHeight="1">
      <c r="A38" s="20" t="s">
        <v>154</v>
      </c>
      <c r="B38" s="913" t="s">
        <v>212</v>
      </c>
      <c r="C38" s="914"/>
      <c r="D38" s="915"/>
      <c r="E38" s="21"/>
      <c r="F38" s="1030">
        <v>0</v>
      </c>
      <c r="G38" s="1030"/>
      <c r="H38" s="1028">
        <v>0</v>
      </c>
      <c r="I38" s="1029"/>
    </row>
    <row r="39" spans="1:10">
      <c r="A39" s="20" t="s">
        <v>210</v>
      </c>
      <c r="B39" s="913" t="s">
        <v>213</v>
      </c>
      <c r="C39" s="914"/>
      <c r="D39" s="915"/>
      <c r="E39" s="21"/>
      <c r="F39" s="938"/>
      <c r="G39" s="938"/>
      <c r="H39" s="1028">
        <v>0</v>
      </c>
      <c r="I39" s="1029"/>
    </row>
    <row r="40" spans="1:10" ht="12.75" thickBot="1">
      <c r="A40" s="50" t="s">
        <v>154</v>
      </c>
      <c r="B40" s="1031" t="s">
        <v>214</v>
      </c>
      <c r="C40" s="1032"/>
      <c r="D40" s="1033"/>
      <c r="E40" s="51"/>
      <c r="F40" s="1086"/>
      <c r="G40" s="1086"/>
      <c r="H40" s="1039">
        <v>0</v>
      </c>
      <c r="I40" s="1040"/>
    </row>
    <row r="41" spans="1:10" ht="14.45" customHeight="1" thickBot="1">
      <c r="A41" s="1020" t="s">
        <v>215</v>
      </c>
      <c r="B41" s="1021"/>
      <c r="C41" s="1021"/>
      <c r="D41" s="1021"/>
      <c r="E41" s="1021"/>
      <c r="F41" s="1021"/>
      <c r="G41" s="1021"/>
      <c r="H41" s="1022">
        <f>SUM(H31:I40)</f>
        <v>0</v>
      </c>
      <c r="I41" s="1023"/>
    </row>
    <row r="42" spans="1:10" ht="12.75" thickBot="1">
      <c r="A42" s="16"/>
      <c r="B42" s="17"/>
      <c r="C42" s="18"/>
      <c r="D42" s="19"/>
      <c r="E42" s="17"/>
      <c r="F42" s="18"/>
      <c r="G42" s="17"/>
      <c r="H42" s="17"/>
      <c r="I42" s="17"/>
    </row>
    <row r="43" spans="1:10" ht="16.5" customHeight="1" thickBot="1">
      <c r="A43" s="1036" t="s">
        <v>216</v>
      </c>
      <c r="B43" s="1037"/>
      <c r="C43" s="1037"/>
      <c r="D43" s="1037"/>
      <c r="E43" s="1037"/>
      <c r="F43" s="1037"/>
      <c r="G43" s="1037"/>
      <c r="H43" s="1037"/>
      <c r="I43" s="1038"/>
    </row>
    <row r="44" spans="1:10" ht="14.45" customHeight="1">
      <c r="A44" s="1024" t="s">
        <v>217</v>
      </c>
      <c r="B44" s="1025"/>
      <c r="C44" s="1025"/>
      <c r="D44" s="1025"/>
      <c r="E44" s="1025"/>
      <c r="F44" s="1025"/>
      <c r="G44" s="1025"/>
      <c r="H44" s="1025"/>
      <c r="I44" s="1026"/>
    </row>
    <row r="45" spans="1:10" ht="14.45" customHeight="1">
      <c r="A45" s="53" t="s">
        <v>218</v>
      </c>
      <c r="B45" s="928" t="s">
        <v>219</v>
      </c>
      <c r="C45" s="929"/>
      <c r="D45" s="929"/>
      <c r="E45" s="930"/>
      <c r="F45" s="908" t="s">
        <v>193</v>
      </c>
      <c r="G45" s="880"/>
      <c r="H45" s="908" t="s">
        <v>192</v>
      </c>
      <c r="I45" s="909"/>
    </row>
    <row r="46" spans="1:10">
      <c r="A46" s="20" t="s">
        <v>149</v>
      </c>
      <c r="B46" s="913" t="s">
        <v>220</v>
      </c>
      <c r="C46" s="914"/>
      <c r="D46" s="914"/>
      <c r="E46" s="915"/>
      <c r="F46" s="898">
        <f>1/12</f>
        <v>8.3299999999999999E-2</v>
      </c>
      <c r="G46" s="899"/>
      <c r="H46" s="871">
        <f>$H$41*F46</f>
        <v>0</v>
      </c>
      <c r="I46" s="872"/>
    </row>
    <row r="47" spans="1:10" ht="12" customHeight="1">
      <c r="A47" s="56" t="s">
        <v>150</v>
      </c>
      <c r="B47" s="973" t="s">
        <v>89</v>
      </c>
      <c r="C47" s="974"/>
      <c r="D47" s="974"/>
      <c r="E47" s="975"/>
      <c r="F47" s="1034">
        <v>2.7799999999999998E-2</v>
      </c>
      <c r="G47" s="1035"/>
      <c r="H47" s="1009">
        <f>$H$41*F47</f>
        <v>0</v>
      </c>
      <c r="I47" s="1010"/>
    </row>
    <row r="48" spans="1:10" ht="12.75" thickBot="1">
      <c r="A48" s="1006" t="s">
        <v>221</v>
      </c>
      <c r="B48" s="1007"/>
      <c r="C48" s="1007"/>
      <c r="D48" s="1007"/>
      <c r="E48" s="1008"/>
      <c r="F48" s="1004">
        <f>SUM(F46:G47)</f>
        <v>0.1111</v>
      </c>
      <c r="G48" s="1005"/>
      <c r="H48" s="1001">
        <f>SUM(H46:I47)</f>
        <v>0</v>
      </c>
      <c r="I48" s="1002"/>
    </row>
    <row r="49" spans="1:9" ht="12.75" thickBot="1">
      <c r="A49" s="1011"/>
      <c r="B49" s="1012"/>
      <c r="C49" s="1012"/>
      <c r="D49" s="1012"/>
      <c r="E49" s="1012"/>
      <c r="F49" s="1012"/>
      <c r="G49" s="1012"/>
      <c r="H49" s="1012"/>
      <c r="I49" s="1013"/>
    </row>
    <row r="50" spans="1:9" ht="25.5" customHeight="1">
      <c r="A50" s="1019" t="s">
        <v>222</v>
      </c>
      <c r="B50" s="1019"/>
      <c r="C50" s="1019"/>
      <c r="D50" s="1019"/>
      <c r="E50" s="1019"/>
      <c r="F50" s="1019"/>
      <c r="G50" s="1019"/>
      <c r="H50" s="1019"/>
      <c r="I50" s="1019"/>
    </row>
    <row r="51" spans="1:9" ht="14.45" customHeight="1">
      <c r="A51" s="54" t="s">
        <v>223</v>
      </c>
      <c r="B51" s="959" t="s">
        <v>224</v>
      </c>
      <c r="C51" s="959"/>
      <c r="D51" s="959"/>
      <c r="E51" s="959"/>
      <c r="F51" s="959"/>
      <c r="G51" s="55" t="s">
        <v>193</v>
      </c>
      <c r="H51" s="954" t="s">
        <v>192</v>
      </c>
      <c r="I51" s="955"/>
    </row>
    <row r="52" spans="1:9">
      <c r="A52" s="20" t="s">
        <v>149</v>
      </c>
      <c r="B52" s="904" t="s">
        <v>225</v>
      </c>
      <c r="C52" s="904"/>
      <c r="D52" s="904"/>
      <c r="E52" s="904"/>
      <c r="F52" s="904"/>
      <c r="G52" s="28">
        <v>0.2</v>
      </c>
      <c r="H52" s="988">
        <f t="shared" ref="H52:H59" si="0">($H$41+$H$48)*G52</f>
        <v>0</v>
      </c>
      <c r="I52" s="989"/>
    </row>
    <row r="53" spans="1:9">
      <c r="A53" s="20" t="s">
        <v>150</v>
      </c>
      <c r="B53" s="904" t="s">
        <v>226</v>
      </c>
      <c r="C53" s="904"/>
      <c r="D53" s="904"/>
      <c r="E53" s="904"/>
      <c r="F53" s="904"/>
      <c r="G53" s="28">
        <v>2.5000000000000001E-2</v>
      </c>
      <c r="H53" s="988">
        <f t="shared" si="0"/>
        <v>0</v>
      </c>
      <c r="I53" s="989"/>
    </row>
    <row r="54" spans="1:9" ht="24">
      <c r="A54" s="20" t="s">
        <v>151</v>
      </c>
      <c r="B54" s="21" t="s">
        <v>194</v>
      </c>
      <c r="C54" s="22" t="s">
        <v>227</v>
      </c>
      <c r="D54" s="29">
        <v>3</v>
      </c>
      <c r="E54" s="22" t="s">
        <v>228</v>
      </c>
      <c r="F54" s="250">
        <v>5.0000000000000001E-3</v>
      </c>
      <c r="G54" s="28">
        <v>0.03</v>
      </c>
      <c r="H54" s="988">
        <f t="shared" si="0"/>
        <v>0</v>
      </c>
      <c r="I54" s="989"/>
    </row>
    <row r="55" spans="1:9">
      <c r="A55" s="20" t="s">
        <v>152</v>
      </c>
      <c r="B55" s="904" t="s">
        <v>229</v>
      </c>
      <c r="C55" s="904"/>
      <c r="D55" s="904"/>
      <c r="E55" s="904"/>
      <c r="F55" s="904"/>
      <c r="G55" s="28">
        <v>1.4999999999999999E-2</v>
      </c>
      <c r="H55" s="988">
        <f t="shared" si="0"/>
        <v>0</v>
      </c>
      <c r="I55" s="989"/>
    </row>
    <row r="56" spans="1:9">
      <c r="A56" s="20" t="s">
        <v>153</v>
      </c>
      <c r="B56" s="904" t="s">
        <v>230</v>
      </c>
      <c r="C56" s="904"/>
      <c r="D56" s="904"/>
      <c r="E56" s="904"/>
      <c r="F56" s="904"/>
      <c r="G56" s="28">
        <v>0.01</v>
      </c>
      <c r="H56" s="988">
        <f t="shared" si="0"/>
        <v>0</v>
      </c>
      <c r="I56" s="989"/>
    </row>
    <row r="57" spans="1:9">
      <c r="A57" s="20" t="s">
        <v>154</v>
      </c>
      <c r="B57" s="904" t="s">
        <v>231</v>
      </c>
      <c r="C57" s="904"/>
      <c r="D57" s="904"/>
      <c r="E57" s="904"/>
      <c r="F57" s="904"/>
      <c r="G57" s="28">
        <v>6.0000000000000001E-3</v>
      </c>
      <c r="H57" s="988">
        <f t="shared" si="0"/>
        <v>0</v>
      </c>
      <c r="I57" s="989"/>
    </row>
    <row r="58" spans="1:9">
      <c r="A58" s="20" t="s">
        <v>210</v>
      </c>
      <c r="B58" s="904" t="s">
        <v>232</v>
      </c>
      <c r="C58" s="904"/>
      <c r="D58" s="904"/>
      <c r="E58" s="904"/>
      <c r="F58" s="904"/>
      <c r="G58" s="28">
        <v>2E-3</v>
      </c>
      <c r="H58" s="988">
        <f t="shared" si="0"/>
        <v>0</v>
      </c>
      <c r="I58" s="989"/>
    </row>
    <row r="59" spans="1:9">
      <c r="A59" s="56" t="s">
        <v>233</v>
      </c>
      <c r="B59" s="1027" t="s">
        <v>234</v>
      </c>
      <c r="C59" s="1027"/>
      <c r="D59" s="1027"/>
      <c r="E59" s="1027"/>
      <c r="F59" s="1027"/>
      <c r="G59" s="57">
        <v>0.08</v>
      </c>
      <c r="H59" s="1014">
        <f t="shared" si="0"/>
        <v>0</v>
      </c>
      <c r="I59" s="1015"/>
    </row>
    <row r="60" spans="1:9" ht="12.75" thickBot="1">
      <c r="A60" s="1016" t="s">
        <v>221</v>
      </c>
      <c r="B60" s="1017"/>
      <c r="C60" s="1017"/>
      <c r="D60" s="1017"/>
      <c r="E60" s="1017"/>
      <c r="F60" s="1018"/>
      <c r="G60" s="58">
        <f>SUM(G52:G59)</f>
        <v>0.36799999999999999</v>
      </c>
      <c r="H60" s="1001">
        <f>SUM(H52:I59)</f>
        <v>0</v>
      </c>
      <c r="I60" s="1002"/>
    </row>
    <row r="61" spans="1:9" ht="27.75" customHeight="1" thickBot="1">
      <c r="A61" s="1003" t="s">
        <v>38</v>
      </c>
      <c r="B61" s="886"/>
      <c r="C61" s="886"/>
      <c r="D61" s="886"/>
      <c r="E61" s="886"/>
      <c r="F61" s="886"/>
      <c r="G61" s="886"/>
      <c r="H61" s="886"/>
      <c r="I61" s="887"/>
    </row>
    <row r="62" spans="1:9" ht="14.45" customHeight="1">
      <c r="A62" s="998" t="s">
        <v>235</v>
      </c>
      <c r="B62" s="999"/>
      <c r="C62" s="999"/>
      <c r="D62" s="999"/>
      <c r="E62" s="999"/>
      <c r="F62" s="999"/>
      <c r="G62" s="999"/>
      <c r="H62" s="999"/>
      <c r="I62" s="1000"/>
    </row>
    <row r="63" spans="1:9" ht="14.45" customHeight="1">
      <c r="A63" s="54" t="s">
        <v>236</v>
      </c>
      <c r="B63" s="990" t="s">
        <v>237</v>
      </c>
      <c r="C63" s="991"/>
      <c r="D63" s="991"/>
      <c r="E63" s="991"/>
      <c r="F63" s="991"/>
      <c r="G63" s="992"/>
      <c r="H63" s="990" t="s">
        <v>192</v>
      </c>
      <c r="I63" s="997"/>
    </row>
    <row r="64" spans="1:9" ht="14.45" customHeight="1">
      <c r="A64" s="987" t="s">
        <v>149</v>
      </c>
      <c r="B64" s="840" t="s">
        <v>238</v>
      </c>
      <c r="C64" s="27" t="s">
        <v>239</v>
      </c>
      <c r="D64" s="27" t="s">
        <v>240</v>
      </c>
      <c r="E64" s="30" t="s">
        <v>241</v>
      </c>
      <c r="F64" s="27" t="s">
        <v>242</v>
      </c>
      <c r="G64" s="27" t="s">
        <v>243</v>
      </c>
      <c r="H64" s="993"/>
      <c r="I64" s="994"/>
    </row>
    <row r="65" spans="1:12">
      <c r="A65" s="987"/>
      <c r="B65" s="840"/>
      <c r="C65" s="22" t="s">
        <v>173</v>
      </c>
      <c r="D65" s="31"/>
      <c r="E65" s="23"/>
      <c r="F65" s="59">
        <v>15</v>
      </c>
      <c r="G65" s="32">
        <v>0.06</v>
      </c>
      <c r="H65" s="995"/>
      <c r="I65" s="996"/>
    </row>
    <row r="66" spans="1:12" ht="14.45" customHeight="1">
      <c r="A66" s="987" t="s">
        <v>150</v>
      </c>
      <c r="B66" s="840" t="s">
        <v>244</v>
      </c>
      <c r="C66" s="27" t="s">
        <v>239</v>
      </c>
      <c r="D66" s="27" t="s">
        <v>240</v>
      </c>
      <c r="E66" s="27"/>
      <c r="F66" s="27" t="s">
        <v>242</v>
      </c>
      <c r="G66" s="27" t="s">
        <v>243</v>
      </c>
      <c r="H66" s="993"/>
      <c r="I66" s="994"/>
    </row>
    <row r="67" spans="1:12" ht="14.45" customHeight="1">
      <c r="A67" s="987"/>
      <c r="B67" s="840"/>
      <c r="C67" s="22" t="s">
        <v>173</v>
      </c>
      <c r="D67" s="31"/>
      <c r="E67" s="23"/>
      <c r="F67" s="59">
        <v>26</v>
      </c>
      <c r="G67" s="32">
        <v>0.2</v>
      </c>
      <c r="H67" s="995"/>
      <c r="I67" s="996"/>
      <c r="L67" s="33"/>
    </row>
    <row r="68" spans="1:12" ht="14.45" customHeight="1">
      <c r="A68" s="20" t="s">
        <v>151</v>
      </c>
      <c r="B68" s="913" t="s">
        <v>245</v>
      </c>
      <c r="C68" s="914"/>
      <c r="D68" s="914"/>
      <c r="E68" s="914"/>
      <c r="F68" s="914"/>
      <c r="G68" s="915"/>
      <c r="H68" s="924"/>
      <c r="I68" s="925"/>
    </row>
    <row r="69" spans="1:12">
      <c r="A69" s="20" t="s">
        <v>152</v>
      </c>
      <c r="B69" s="913" t="s">
        <v>246</v>
      </c>
      <c r="C69" s="914"/>
      <c r="D69" s="914"/>
      <c r="E69" s="914"/>
      <c r="F69" s="914"/>
      <c r="G69" s="915"/>
      <c r="H69" s="924"/>
      <c r="I69" s="925"/>
    </row>
    <row r="70" spans="1:12">
      <c r="A70" s="20" t="s">
        <v>153</v>
      </c>
      <c r="B70" s="913" t="s">
        <v>85</v>
      </c>
      <c r="C70" s="914"/>
      <c r="D70" s="914"/>
      <c r="E70" s="914"/>
      <c r="F70" s="914"/>
      <c r="G70" s="915"/>
      <c r="H70" s="924"/>
      <c r="I70" s="925"/>
    </row>
    <row r="71" spans="1:12">
      <c r="A71" s="20" t="s">
        <v>154</v>
      </c>
      <c r="B71" s="913" t="s">
        <v>86</v>
      </c>
      <c r="C71" s="914"/>
      <c r="D71" s="914"/>
      <c r="E71" s="914"/>
      <c r="F71" s="914"/>
      <c r="G71" s="915"/>
      <c r="H71" s="924"/>
      <c r="I71" s="925"/>
    </row>
    <row r="72" spans="1:12">
      <c r="A72" s="56" t="s">
        <v>210</v>
      </c>
      <c r="B72" s="973" t="s">
        <v>247</v>
      </c>
      <c r="C72" s="974"/>
      <c r="D72" s="974"/>
      <c r="E72" s="974"/>
      <c r="F72" s="974"/>
      <c r="G72" s="975"/>
      <c r="H72" s="981"/>
      <c r="I72" s="982"/>
    </row>
    <row r="73" spans="1:12" ht="12.75" thickBot="1">
      <c r="A73" s="968" t="s">
        <v>221</v>
      </c>
      <c r="B73" s="969"/>
      <c r="C73" s="969"/>
      <c r="D73" s="969"/>
      <c r="E73" s="969"/>
      <c r="F73" s="969"/>
      <c r="G73" s="970"/>
      <c r="H73" s="966"/>
      <c r="I73" s="967"/>
    </row>
    <row r="74" spans="1:12" ht="12.75" thickBot="1">
      <c r="A74" s="885"/>
      <c r="B74" s="886"/>
      <c r="C74" s="886"/>
      <c r="D74" s="886"/>
      <c r="E74" s="886"/>
      <c r="F74" s="886"/>
      <c r="G74" s="886"/>
      <c r="H74" s="886"/>
      <c r="I74" s="887"/>
    </row>
    <row r="75" spans="1:12" ht="14.45" customHeight="1">
      <c r="A75" s="978" t="s">
        <v>248</v>
      </c>
      <c r="B75" s="979"/>
      <c r="C75" s="979"/>
      <c r="D75" s="979"/>
      <c r="E75" s="979"/>
      <c r="F75" s="979"/>
      <c r="G75" s="979"/>
      <c r="H75" s="979"/>
      <c r="I75" s="980"/>
    </row>
    <row r="76" spans="1:12" ht="14.45" customHeight="1">
      <c r="A76" s="52">
        <v>2</v>
      </c>
      <c r="B76" s="951" t="s">
        <v>249</v>
      </c>
      <c r="C76" s="952"/>
      <c r="D76" s="952"/>
      <c r="E76" s="952"/>
      <c r="F76" s="952"/>
      <c r="G76" s="953"/>
      <c r="H76" s="983" t="s">
        <v>192</v>
      </c>
      <c r="I76" s="984"/>
    </row>
    <row r="77" spans="1:12" ht="14.45" customHeight="1">
      <c r="A77" s="20" t="s">
        <v>218</v>
      </c>
      <c r="B77" s="913" t="s">
        <v>584</v>
      </c>
      <c r="C77" s="914"/>
      <c r="D77" s="914"/>
      <c r="E77" s="914"/>
      <c r="F77" s="914"/>
      <c r="G77" s="915"/>
      <c r="H77" s="985">
        <f>H48</f>
        <v>0</v>
      </c>
      <c r="I77" s="986"/>
    </row>
    <row r="78" spans="1:12" ht="14.45" customHeight="1">
      <c r="A78" s="20" t="s">
        <v>223</v>
      </c>
      <c r="B78" s="913" t="s">
        <v>224</v>
      </c>
      <c r="C78" s="914"/>
      <c r="D78" s="914"/>
      <c r="E78" s="914"/>
      <c r="F78" s="914"/>
      <c r="G78" s="915"/>
      <c r="H78" s="985">
        <f>H60</f>
        <v>0</v>
      </c>
      <c r="I78" s="986"/>
    </row>
    <row r="79" spans="1:12" ht="14.45" customHeight="1">
      <c r="A79" s="56" t="s">
        <v>236</v>
      </c>
      <c r="B79" s="973" t="s">
        <v>237</v>
      </c>
      <c r="C79" s="974"/>
      <c r="D79" s="974"/>
      <c r="E79" s="974"/>
      <c r="F79" s="974"/>
      <c r="G79" s="975"/>
      <c r="H79" s="976">
        <f>H73</f>
        <v>0</v>
      </c>
      <c r="I79" s="977"/>
    </row>
    <row r="80" spans="1:12" ht="12.75" thickBot="1">
      <c r="A80" s="968" t="s">
        <v>221</v>
      </c>
      <c r="B80" s="969"/>
      <c r="C80" s="969"/>
      <c r="D80" s="969"/>
      <c r="E80" s="969"/>
      <c r="F80" s="969"/>
      <c r="G80" s="970"/>
      <c r="H80" s="971">
        <f>SUM(H77:I79)</f>
        <v>0</v>
      </c>
      <c r="I80" s="972"/>
    </row>
    <row r="81" spans="1:9" ht="12.75" thickBot="1">
      <c r="A81" s="885"/>
      <c r="B81" s="886"/>
      <c r="C81" s="886"/>
      <c r="D81" s="886"/>
      <c r="E81" s="886"/>
      <c r="F81" s="886"/>
      <c r="G81" s="886"/>
      <c r="H81" s="886"/>
      <c r="I81" s="887"/>
    </row>
    <row r="82" spans="1:9" ht="14.45" customHeight="1" thickBot="1">
      <c r="A82" s="956" t="s">
        <v>585</v>
      </c>
      <c r="B82" s="957"/>
      <c r="C82" s="957"/>
      <c r="D82" s="957"/>
      <c r="E82" s="957"/>
      <c r="F82" s="957"/>
      <c r="G82" s="957"/>
      <c r="H82" s="957"/>
      <c r="I82" s="958"/>
    </row>
    <row r="83" spans="1:9" ht="12" customHeight="1">
      <c r="A83" s="52">
        <v>3</v>
      </c>
      <c r="B83" s="959" t="s">
        <v>586</v>
      </c>
      <c r="C83" s="959"/>
      <c r="D83" s="959"/>
      <c r="E83" s="959"/>
      <c r="F83" s="954" t="s">
        <v>193</v>
      </c>
      <c r="G83" s="954"/>
      <c r="H83" s="954" t="s">
        <v>192</v>
      </c>
      <c r="I83" s="955"/>
    </row>
    <row r="84" spans="1:9">
      <c r="A84" s="20" t="s">
        <v>149</v>
      </c>
      <c r="B84" s="904" t="s">
        <v>587</v>
      </c>
      <c r="C84" s="904"/>
      <c r="D84" s="904"/>
      <c r="E84" s="904"/>
      <c r="F84" s="905">
        <v>4.1999999999999997E-3</v>
      </c>
      <c r="G84" s="905"/>
      <c r="H84" s="871">
        <f t="shared" ref="H84:H89" si="1">$H$41*F84</f>
        <v>0</v>
      </c>
      <c r="I84" s="872"/>
    </row>
    <row r="85" spans="1:9" ht="14.45" customHeight="1">
      <c r="A85" s="20" t="s">
        <v>150</v>
      </c>
      <c r="B85" s="904" t="s">
        <v>588</v>
      </c>
      <c r="C85" s="904"/>
      <c r="D85" s="904"/>
      <c r="E85" s="904"/>
      <c r="F85" s="905">
        <f>F84*G59</f>
        <v>2.9999999999999997E-4</v>
      </c>
      <c r="G85" s="905"/>
      <c r="H85" s="871">
        <f t="shared" si="1"/>
        <v>0</v>
      </c>
      <c r="I85" s="872"/>
    </row>
    <row r="86" spans="1:9" ht="14.45" customHeight="1">
      <c r="A86" s="20" t="s">
        <v>151</v>
      </c>
      <c r="B86" s="904" t="s">
        <v>589</v>
      </c>
      <c r="C86" s="904"/>
      <c r="D86" s="904"/>
      <c r="E86" s="904"/>
      <c r="F86" s="905">
        <v>2.0999999999999999E-3</v>
      </c>
      <c r="G86" s="905"/>
      <c r="H86" s="871">
        <f t="shared" si="1"/>
        <v>0</v>
      </c>
      <c r="I86" s="872"/>
    </row>
    <row r="87" spans="1:9" ht="13.15" customHeight="1">
      <c r="A87" s="20" t="s">
        <v>152</v>
      </c>
      <c r="B87" s="904" t="s">
        <v>590</v>
      </c>
      <c r="C87" s="904"/>
      <c r="D87" s="904"/>
      <c r="E87" s="904"/>
      <c r="F87" s="962">
        <v>1.9400000000000001E-2</v>
      </c>
      <c r="G87" s="963"/>
      <c r="H87" s="871">
        <f t="shared" si="1"/>
        <v>0</v>
      </c>
      <c r="I87" s="872"/>
    </row>
    <row r="88" spans="1:9" ht="28.5" customHeight="1">
      <c r="A88" s="20" t="s">
        <v>153</v>
      </c>
      <c r="B88" s="904" t="s">
        <v>591</v>
      </c>
      <c r="C88" s="904"/>
      <c r="D88" s="904"/>
      <c r="E88" s="904"/>
      <c r="F88" s="964">
        <f>G60*F87</f>
        <v>7.1000000000000004E-3</v>
      </c>
      <c r="G88" s="965"/>
      <c r="H88" s="871">
        <f t="shared" si="1"/>
        <v>0</v>
      </c>
      <c r="I88" s="872"/>
    </row>
    <row r="89" spans="1:9" ht="14.45" customHeight="1">
      <c r="A89" s="20" t="s">
        <v>154</v>
      </c>
      <c r="B89" s="904" t="s">
        <v>592</v>
      </c>
      <c r="C89" s="904"/>
      <c r="D89" s="904"/>
      <c r="E89" s="904"/>
      <c r="F89" s="960">
        <v>3.2000000000000001E-2</v>
      </c>
      <c r="G89" s="961"/>
      <c r="H89" s="871">
        <f t="shared" si="1"/>
        <v>0</v>
      </c>
      <c r="I89" s="872"/>
    </row>
    <row r="90" spans="1:9" ht="12.75" thickBot="1">
      <c r="A90" s="936" t="s">
        <v>221</v>
      </c>
      <c r="B90" s="937"/>
      <c r="C90" s="937"/>
      <c r="D90" s="937"/>
      <c r="E90" s="937"/>
      <c r="F90" s="939">
        <f>SUM(F84:G89)</f>
        <v>6.5100000000000005E-2</v>
      </c>
      <c r="G90" s="939"/>
      <c r="H90" s="943">
        <f>SUM(H84:I89)</f>
        <v>0</v>
      </c>
      <c r="I90" s="944"/>
    </row>
    <row r="91" spans="1:9" ht="12.75" thickBot="1">
      <c r="A91" s="885"/>
      <c r="B91" s="886"/>
      <c r="C91" s="886"/>
      <c r="D91" s="886"/>
      <c r="E91" s="886"/>
      <c r="F91" s="886"/>
      <c r="G91" s="886"/>
      <c r="H91" s="886"/>
      <c r="I91" s="887"/>
    </row>
    <row r="92" spans="1:9" ht="12" customHeight="1">
      <c r="A92" s="919" t="s">
        <v>593</v>
      </c>
      <c r="B92" s="920"/>
      <c r="C92" s="920"/>
      <c r="D92" s="920"/>
      <c r="E92" s="920"/>
      <c r="F92" s="920"/>
      <c r="G92" s="920"/>
      <c r="H92" s="920"/>
      <c r="I92" s="921"/>
    </row>
    <row r="93" spans="1:9" ht="12" customHeight="1">
      <c r="A93" s="946" t="s">
        <v>594</v>
      </c>
      <c r="B93" s="842"/>
      <c r="C93" s="842"/>
      <c r="D93" s="842"/>
      <c r="E93" s="842"/>
      <c r="F93" s="842"/>
      <c r="G93" s="842"/>
      <c r="H93" s="842"/>
      <c r="I93" s="931"/>
    </row>
    <row r="94" spans="1:9" ht="14.45" customHeight="1">
      <c r="A94" s="53" t="s">
        <v>595</v>
      </c>
      <c r="B94" s="876" t="s">
        <v>596</v>
      </c>
      <c r="C94" s="876"/>
      <c r="D94" s="876"/>
      <c r="E94" s="876"/>
      <c r="F94" s="842" t="s">
        <v>193</v>
      </c>
      <c r="G94" s="842"/>
      <c r="H94" s="842" t="s">
        <v>192</v>
      </c>
      <c r="I94" s="931"/>
    </row>
    <row r="95" spans="1:9" ht="14.45" customHeight="1">
      <c r="A95" s="20" t="s">
        <v>149</v>
      </c>
      <c r="B95" s="904" t="s">
        <v>597</v>
      </c>
      <c r="C95" s="904"/>
      <c r="D95" s="904"/>
      <c r="E95" s="904"/>
      <c r="F95" s="945">
        <v>8.3299999999999999E-2</v>
      </c>
      <c r="G95" s="945">
        <f>((1/12)+(1/12/3))/12</f>
        <v>9.2599999999999991E-3</v>
      </c>
      <c r="H95" s="871">
        <f t="shared" ref="H95:H100" si="2">$H$41*F95</f>
        <v>0</v>
      </c>
      <c r="I95" s="872"/>
    </row>
    <row r="96" spans="1:9" ht="14.45" customHeight="1">
      <c r="A96" s="20" t="s">
        <v>150</v>
      </c>
      <c r="B96" s="904" t="s">
        <v>598</v>
      </c>
      <c r="C96" s="904"/>
      <c r="D96" s="904"/>
      <c r="E96" s="904"/>
      <c r="F96" s="905">
        <v>2.2200000000000001E-2</v>
      </c>
      <c r="G96" s="905">
        <f>15/12/30</f>
        <v>4.1700000000000001E-2</v>
      </c>
      <c r="H96" s="871">
        <f t="shared" si="2"/>
        <v>0</v>
      </c>
      <c r="I96" s="872"/>
    </row>
    <row r="97" spans="1:10" ht="14.45" customHeight="1">
      <c r="A97" s="20" t="s">
        <v>151</v>
      </c>
      <c r="B97" s="904" t="s">
        <v>599</v>
      </c>
      <c r="C97" s="904"/>
      <c r="D97" s="904"/>
      <c r="E97" s="904"/>
      <c r="F97" s="947">
        <f>4%/100</f>
        <v>4.0000000000000002E-4</v>
      </c>
      <c r="G97" s="905">
        <f>(4.16/30/12)*0.015</f>
        <v>2.0000000000000001E-4</v>
      </c>
      <c r="H97" s="871">
        <f t="shared" si="2"/>
        <v>0</v>
      </c>
      <c r="I97" s="872"/>
    </row>
    <row r="98" spans="1:10" ht="14.45" customHeight="1">
      <c r="A98" s="20" t="s">
        <v>152</v>
      </c>
      <c r="B98" s="904" t="s">
        <v>600</v>
      </c>
      <c r="C98" s="904"/>
      <c r="D98" s="904"/>
      <c r="E98" s="904"/>
      <c r="F98" s="905">
        <v>2.0000000000000001E-4</v>
      </c>
      <c r="G98" s="905">
        <f>(15/30/12)*0.0078</f>
        <v>2.9999999999999997E-4</v>
      </c>
      <c r="H98" s="871">
        <f t="shared" si="2"/>
        <v>0</v>
      </c>
      <c r="I98" s="872"/>
    </row>
    <row r="99" spans="1:10" ht="14.45" customHeight="1">
      <c r="A99" s="20" t="s">
        <v>153</v>
      </c>
      <c r="B99" s="904" t="s">
        <v>601</v>
      </c>
      <c r="C99" s="904"/>
      <c r="D99" s="904"/>
      <c r="E99" s="904"/>
      <c r="F99" s="905">
        <v>1.4E-3</v>
      </c>
      <c r="G99" s="905">
        <f>(120/30)*0.05*(0.0358/12)</f>
        <v>5.9999999999999995E-4</v>
      </c>
      <c r="H99" s="871">
        <f t="shared" si="2"/>
        <v>0</v>
      </c>
      <c r="I99" s="872"/>
    </row>
    <row r="100" spans="1:10" ht="14.45" customHeight="1">
      <c r="A100" s="20" t="s">
        <v>154</v>
      </c>
      <c r="B100" s="904" t="s">
        <v>37</v>
      </c>
      <c r="C100" s="904"/>
      <c r="D100" s="904"/>
      <c r="E100" s="904"/>
      <c r="F100" s="905"/>
      <c r="G100" s="905"/>
      <c r="H100" s="871">
        <f t="shared" si="2"/>
        <v>0</v>
      </c>
      <c r="I100" s="872"/>
    </row>
    <row r="101" spans="1:10" ht="12.75" thickBot="1">
      <c r="A101" s="902" t="s">
        <v>221</v>
      </c>
      <c r="B101" s="903"/>
      <c r="C101" s="903"/>
      <c r="D101" s="903"/>
      <c r="E101" s="903"/>
      <c r="F101" s="948">
        <f>SUM(F95:F100)</f>
        <v>0.1075</v>
      </c>
      <c r="G101" s="948"/>
      <c r="H101" s="949">
        <f>SUM(H95:I100)</f>
        <v>0</v>
      </c>
      <c r="I101" s="950"/>
    </row>
    <row r="102" spans="1:10" ht="12.75" thickBot="1">
      <c r="A102" s="885"/>
      <c r="B102" s="886"/>
      <c r="C102" s="886"/>
      <c r="D102" s="886"/>
      <c r="E102" s="886"/>
      <c r="F102" s="886"/>
      <c r="G102" s="886"/>
      <c r="H102" s="886"/>
      <c r="I102" s="887"/>
    </row>
    <row r="103" spans="1:10" ht="14.45" customHeight="1">
      <c r="A103" s="940" t="s">
        <v>602</v>
      </c>
      <c r="B103" s="941"/>
      <c r="C103" s="941"/>
      <c r="D103" s="941"/>
      <c r="E103" s="941"/>
      <c r="F103" s="941"/>
      <c r="G103" s="941"/>
      <c r="H103" s="941"/>
      <c r="I103" s="942"/>
    </row>
    <row r="104" spans="1:10" ht="14.45" customHeight="1">
      <c r="A104" s="53" t="s">
        <v>603</v>
      </c>
      <c r="B104" s="876" t="s">
        <v>604</v>
      </c>
      <c r="C104" s="876"/>
      <c r="D104" s="876"/>
      <c r="E104" s="876"/>
      <c r="F104" s="842" t="s">
        <v>193</v>
      </c>
      <c r="G104" s="842"/>
      <c r="H104" s="842" t="s">
        <v>192</v>
      </c>
      <c r="I104" s="931"/>
    </row>
    <row r="105" spans="1:10" ht="14.45" customHeight="1">
      <c r="A105" s="20" t="s">
        <v>149</v>
      </c>
      <c r="B105" s="1164" t="s">
        <v>605</v>
      </c>
      <c r="C105" s="883"/>
      <c r="D105" s="883"/>
      <c r="E105" s="884"/>
      <c r="F105" s="938"/>
      <c r="G105" s="938"/>
      <c r="H105" s="934">
        <v>0</v>
      </c>
      <c r="I105" s="935"/>
    </row>
    <row r="106" spans="1:10" ht="12.75" thickBot="1">
      <c r="A106" s="902" t="s">
        <v>221</v>
      </c>
      <c r="B106" s="903"/>
      <c r="C106" s="903"/>
      <c r="D106" s="903"/>
      <c r="E106" s="903"/>
      <c r="F106" s="903">
        <f>SUM(F105)</f>
        <v>0</v>
      </c>
      <c r="G106" s="903"/>
      <c r="H106" s="926">
        <f>SUM(H105)</f>
        <v>0</v>
      </c>
      <c r="I106" s="927"/>
    </row>
    <row r="107" spans="1:10" ht="12.75" thickBot="1">
      <c r="A107" s="885"/>
      <c r="B107" s="886"/>
      <c r="C107" s="886"/>
      <c r="D107" s="886"/>
      <c r="E107" s="886"/>
      <c r="F107" s="886"/>
      <c r="G107" s="886"/>
      <c r="H107" s="886"/>
      <c r="I107" s="887"/>
    </row>
    <row r="108" spans="1:10" ht="14.45" customHeight="1">
      <c r="A108" s="919" t="s">
        <v>606</v>
      </c>
      <c r="B108" s="920"/>
      <c r="C108" s="920"/>
      <c r="D108" s="920"/>
      <c r="E108" s="920"/>
      <c r="F108" s="920"/>
      <c r="G108" s="920"/>
      <c r="H108" s="920"/>
      <c r="I108" s="921"/>
    </row>
    <row r="109" spans="1:10" ht="14.45" customHeight="1">
      <c r="A109" s="49">
        <v>4</v>
      </c>
      <c r="B109" s="876" t="s">
        <v>249</v>
      </c>
      <c r="C109" s="876"/>
      <c r="D109" s="876"/>
      <c r="E109" s="876"/>
      <c r="F109" s="876"/>
      <c r="G109" s="876"/>
      <c r="H109" s="842" t="s">
        <v>192</v>
      </c>
      <c r="I109" s="931"/>
    </row>
    <row r="110" spans="1:10" ht="14.45" customHeight="1">
      <c r="A110" s="20" t="s">
        <v>595</v>
      </c>
      <c r="B110" s="904" t="s">
        <v>607</v>
      </c>
      <c r="C110" s="904"/>
      <c r="D110" s="904"/>
      <c r="E110" s="904"/>
      <c r="F110" s="904"/>
      <c r="G110" s="904"/>
      <c r="H110" s="934">
        <f>H101</f>
        <v>0</v>
      </c>
      <c r="I110" s="935"/>
    </row>
    <row r="111" spans="1:10" ht="12" customHeight="1">
      <c r="A111" s="20" t="s">
        <v>603</v>
      </c>
      <c r="B111" s="904" t="s">
        <v>604</v>
      </c>
      <c r="C111" s="904"/>
      <c r="D111" s="904"/>
      <c r="E111" s="904"/>
      <c r="F111" s="904"/>
      <c r="G111" s="904"/>
      <c r="H111" s="934">
        <f>H106</f>
        <v>0</v>
      </c>
      <c r="I111" s="935"/>
    </row>
    <row r="112" spans="1:10" ht="12.75" thickBot="1">
      <c r="A112" s="936" t="s">
        <v>221</v>
      </c>
      <c r="B112" s="937"/>
      <c r="C112" s="937"/>
      <c r="D112" s="937"/>
      <c r="E112" s="937"/>
      <c r="F112" s="937"/>
      <c r="G112" s="937"/>
      <c r="H112" s="932">
        <f>SUM(H110:I111)</f>
        <v>0</v>
      </c>
      <c r="I112" s="933"/>
      <c r="J112" s="34"/>
    </row>
    <row r="113" spans="1:9" ht="12.75" thickBot="1">
      <c r="A113" s="885"/>
      <c r="B113" s="886"/>
      <c r="C113" s="886"/>
      <c r="D113" s="886"/>
      <c r="E113" s="886"/>
      <c r="F113" s="886"/>
      <c r="G113" s="886"/>
      <c r="H113" s="886"/>
      <c r="I113" s="887"/>
    </row>
    <row r="114" spans="1:9" ht="14.45" customHeight="1">
      <c r="A114" s="919" t="s">
        <v>608</v>
      </c>
      <c r="B114" s="920"/>
      <c r="C114" s="920"/>
      <c r="D114" s="920"/>
      <c r="E114" s="920"/>
      <c r="F114" s="920"/>
      <c r="G114" s="920"/>
      <c r="H114" s="920"/>
      <c r="I114" s="921"/>
    </row>
    <row r="115" spans="1:9" ht="12" customHeight="1">
      <c r="A115" s="49">
        <v>5</v>
      </c>
      <c r="B115" s="928" t="s">
        <v>165</v>
      </c>
      <c r="C115" s="929"/>
      <c r="D115" s="929"/>
      <c r="E115" s="929"/>
      <c r="F115" s="929"/>
      <c r="G115" s="930"/>
      <c r="H115" s="908" t="s">
        <v>192</v>
      </c>
      <c r="I115" s="909"/>
    </row>
    <row r="116" spans="1:9" ht="14.45" customHeight="1">
      <c r="A116" s="20" t="s">
        <v>149</v>
      </c>
      <c r="B116" s="913" t="s">
        <v>609</v>
      </c>
      <c r="C116" s="914"/>
      <c r="D116" s="914"/>
      <c r="E116" s="914"/>
      <c r="F116" s="914"/>
      <c r="G116" s="915"/>
      <c r="H116" s="924"/>
      <c r="I116" s="925"/>
    </row>
    <row r="117" spans="1:9" ht="14.45" customHeight="1">
      <c r="A117" s="20" t="s">
        <v>150</v>
      </c>
      <c r="B117" s="913" t="s">
        <v>610</v>
      </c>
      <c r="C117" s="914"/>
      <c r="D117" s="914"/>
      <c r="E117" s="914"/>
      <c r="F117" s="914"/>
      <c r="G117" s="915"/>
      <c r="H117" s="924"/>
      <c r="I117" s="925"/>
    </row>
    <row r="118" spans="1:9" ht="14.45" customHeight="1">
      <c r="A118" s="20" t="s">
        <v>151</v>
      </c>
      <c r="B118" s="913" t="s">
        <v>311</v>
      </c>
      <c r="C118" s="914"/>
      <c r="D118" s="914"/>
      <c r="E118" s="914"/>
      <c r="F118" s="914"/>
      <c r="G118" s="915"/>
      <c r="H118" s="924"/>
      <c r="I118" s="925"/>
    </row>
    <row r="119" spans="1:9" ht="14.45" customHeight="1">
      <c r="A119" s="20" t="s">
        <v>152</v>
      </c>
      <c r="B119" s="913" t="s">
        <v>312</v>
      </c>
      <c r="C119" s="914"/>
      <c r="D119" s="914"/>
      <c r="E119" s="914"/>
      <c r="F119" s="914"/>
      <c r="G119" s="915"/>
      <c r="H119" s="924"/>
      <c r="I119" s="925"/>
    </row>
    <row r="120" spans="1:9">
      <c r="A120" s="20" t="s">
        <v>153</v>
      </c>
      <c r="B120" s="913" t="s">
        <v>715</v>
      </c>
      <c r="C120" s="914"/>
      <c r="D120" s="914"/>
      <c r="E120" s="914"/>
      <c r="F120" s="914"/>
      <c r="G120" s="915"/>
      <c r="H120" s="924"/>
      <c r="I120" s="925"/>
    </row>
    <row r="121" spans="1:9" ht="12.75" thickBot="1">
      <c r="A121" s="916" t="s">
        <v>221</v>
      </c>
      <c r="B121" s="917"/>
      <c r="C121" s="917"/>
      <c r="D121" s="917"/>
      <c r="E121" s="917"/>
      <c r="F121" s="917"/>
      <c r="G121" s="918"/>
      <c r="H121" s="906"/>
      <c r="I121" s="907"/>
    </row>
    <row r="122" spans="1:9" ht="12.75" thickBot="1">
      <c r="A122" s="885"/>
      <c r="B122" s="886"/>
      <c r="C122" s="886"/>
      <c r="D122" s="886"/>
      <c r="E122" s="886"/>
      <c r="F122" s="886"/>
      <c r="G122" s="886"/>
      <c r="H122" s="886"/>
      <c r="I122" s="887"/>
    </row>
    <row r="123" spans="1:9" ht="14.45" customHeight="1">
      <c r="A123" s="919" t="s">
        <v>612</v>
      </c>
      <c r="B123" s="920"/>
      <c r="C123" s="920"/>
      <c r="D123" s="920"/>
      <c r="E123" s="920"/>
      <c r="F123" s="920"/>
      <c r="G123" s="920"/>
      <c r="H123" s="920"/>
      <c r="I123" s="921"/>
    </row>
    <row r="124" spans="1:9" ht="14.45" customHeight="1">
      <c r="A124" s="49">
        <v>6</v>
      </c>
      <c r="B124" s="910" t="s">
        <v>613</v>
      </c>
      <c r="C124" s="911"/>
      <c r="D124" s="911"/>
      <c r="E124" s="912"/>
      <c r="F124" s="908" t="s">
        <v>193</v>
      </c>
      <c r="G124" s="880"/>
      <c r="H124" s="908" t="s">
        <v>192</v>
      </c>
      <c r="I124" s="909"/>
    </row>
    <row r="125" spans="1:9">
      <c r="A125" s="20" t="s">
        <v>149</v>
      </c>
      <c r="B125" s="894" t="s">
        <v>614</v>
      </c>
      <c r="C125" s="895"/>
      <c r="D125" s="895"/>
      <c r="E125" s="896"/>
      <c r="F125" s="898"/>
      <c r="G125" s="899"/>
      <c r="H125" s="871">
        <f>SUM(H41,H48,H60,H73,H90,H101,H121)*F125</f>
        <v>0</v>
      </c>
      <c r="I125" s="872"/>
    </row>
    <row r="126" spans="1:9">
      <c r="A126" s="20" t="s">
        <v>150</v>
      </c>
      <c r="B126" s="894" t="s">
        <v>144</v>
      </c>
      <c r="C126" s="895"/>
      <c r="D126" s="895"/>
      <c r="E126" s="896"/>
      <c r="F126" s="898"/>
      <c r="G126" s="899"/>
      <c r="H126" s="871">
        <f>SUM(H41,H48,H60,H73,H90,H101,H121,H125)*F126</f>
        <v>0</v>
      </c>
      <c r="I126" s="872"/>
    </row>
    <row r="127" spans="1:9">
      <c r="A127" s="878" t="s">
        <v>169</v>
      </c>
      <c r="B127" s="879"/>
      <c r="C127" s="879"/>
      <c r="D127" s="879"/>
      <c r="E127" s="880"/>
      <c r="F127" s="881"/>
      <c r="G127" s="882"/>
      <c r="H127" s="900">
        <f>SUM(H125:I126)</f>
        <v>0</v>
      </c>
      <c r="I127" s="901"/>
    </row>
    <row r="128" spans="1:9">
      <c r="A128" s="20" t="s">
        <v>151</v>
      </c>
      <c r="B128" s="894" t="s">
        <v>145</v>
      </c>
      <c r="C128" s="895"/>
      <c r="D128" s="895"/>
      <c r="E128" s="896"/>
      <c r="F128" s="898"/>
      <c r="G128" s="899"/>
      <c r="H128" s="897"/>
      <c r="I128" s="872"/>
    </row>
    <row r="129" spans="1:13" ht="12" customHeight="1">
      <c r="A129" s="865" t="s">
        <v>615</v>
      </c>
      <c r="B129" s="866"/>
      <c r="C129" s="867" t="s">
        <v>616</v>
      </c>
      <c r="D129" s="868"/>
      <c r="E129" s="21" t="s">
        <v>617</v>
      </c>
      <c r="F129" s="898"/>
      <c r="G129" s="899"/>
      <c r="H129" s="871">
        <f>$H$144*F129</f>
        <v>0</v>
      </c>
      <c r="I129" s="872"/>
    </row>
    <row r="130" spans="1:13">
      <c r="A130" s="865" t="s">
        <v>618</v>
      </c>
      <c r="B130" s="866"/>
      <c r="C130" s="869"/>
      <c r="D130" s="870"/>
      <c r="E130" s="21" t="s">
        <v>619</v>
      </c>
      <c r="F130" s="898"/>
      <c r="G130" s="899"/>
      <c r="H130" s="871">
        <f>$H$144*F130</f>
        <v>0</v>
      </c>
      <c r="I130" s="872"/>
    </row>
    <row r="131" spans="1:13">
      <c r="A131" s="865" t="s">
        <v>620</v>
      </c>
      <c r="B131" s="866"/>
      <c r="C131" s="883" t="s">
        <v>621</v>
      </c>
      <c r="D131" s="884"/>
      <c r="E131" s="21" t="s">
        <v>622</v>
      </c>
      <c r="F131" s="898"/>
      <c r="G131" s="899"/>
      <c r="H131" s="871">
        <f>$H$144*F131</f>
        <v>0</v>
      </c>
      <c r="I131" s="872"/>
    </row>
    <row r="132" spans="1:13">
      <c r="A132" s="878" t="s">
        <v>169</v>
      </c>
      <c r="B132" s="879"/>
      <c r="C132" s="879"/>
      <c r="D132" s="879"/>
      <c r="E132" s="880"/>
      <c r="F132" s="881"/>
      <c r="G132" s="882"/>
      <c r="H132" s="900">
        <f>SUM(H129:I131)</f>
        <v>0</v>
      </c>
      <c r="I132" s="901"/>
    </row>
    <row r="133" spans="1:13" ht="12.75" thickBot="1">
      <c r="A133" s="858" t="s">
        <v>221</v>
      </c>
      <c r="B133" s="859"/>
      <c r="C133" s="859"/>
      <c r="D133" s="859"/>
      <c r="E133" s="860"/>
      <c r="F133" s="892"/>
      <c r="G133" s="893"/>
      <c r="H133" s="888">
        <f>SUM(H127,H132)</f>
        <v>0</v>
      </c>
      <c r="I133" s="889"/>
    </row>
    <row r="134" spans="1:13" ht="12.75" thickBot="1">
      <c r="A134" s="885"/>
      <c r="B134" s="886"/>
      <c r="C134" s="886"/>
      <c r="D134" s="886"/>
      <c r="E134" s="886"/>
      <c r="F134" s="886"/>
      <c r="G134" s="886"/>
      <c r="H134" s="886"/>
      <c r="I134" s="887"/>
    </row>
    <row r="135" spans="1:13" ht="14.45" customHeight="1">
      <c r="A135" s="873" t="s">
        <v>623</v>
      </c>
      <c r="B135" s="874"/>
      <c r="C135" s="874"/>
      <c r="D135" s="874"/>
      <c r="E135" s="874"/>
      <c r="F135" s="874"/>
      <c r="G135" s="874"/>
      <c r="H135" s="874"/>
      <c r="I135" s="875"/>
    </row>
    <row r="136" spans="1:13" ht="14.45" customHeight="1">
      <c r="A136" s="890" t="s">
        <v>624</v>
      </c>
      <c r="B136" s="891"/>
      <c r="C136" s="891"/>
      <c r="D136" s="891"/>
      <c r="E136" s="891"/>
      <c r="F136" s="891"/>
      <c r="G136" s="891"/>
      <c r="H136" s="876"/>
      <c r="I136" s="877"/>
    </row>
    <row r="137" spans="1:13" ht="14.45" customHeight="1">
      <c r="A137" s="60" t="s">
        <v>149</v>
      </c>
      <c r="B137" s="840" t="s">
        <v>625</v>
      </c>
      <c r="C137" s="840"/>
      <c r="D137" s="840"/>
      <c r="E137" s="840"/>
      <c r="F137" s="840"/>
      <c r="G137" s="840"/>
      <c r="H137" s="836">
        <f>H41</f>
        <v>0</v>
      </c>
      <c r="I137" s="837"/>
    </row>
    <row r="138" spans="1:13" ht="14.45" customHeight="1">
      <c r="A138" s="60" t="s">
        <v>150</v>
      </c>
      <c r="B138" s="840" t="s">
        <v>626</v>
      </c>
      <c r="C138" s="840"/>
      <c r="D138" s="840"/>
      <c r="E138" s="840"/>
      <c r="F138" s="840"/>
      <c r="G138" s="840"/>
      <c r="H138" s="836">
        <f>H80</f>
        <v>0</v>
      </c>
      <c r="I138" s="837"/>
    </row>
    <row r="139" spans="1:13" ht="14.45" customHeight="1">
      <c r="A139" s="60" t="s">
        <v>151</v>
      </c>
      <c r="B139" s="840" t="s">
        <v>64</v>
      </c>
      <c r="C139" s="840"/>
      <c r="D139" s="840"/>
      <c r="E139" s="840"/>
      <c r="F139" s="840"/>
      <c r="G139" s="840"/>
      <c r="H139" s="836">
        <f>H90</f>
        <v>0</v>
      </c>
      <c r="I139" s="837"/>
    </row>
    <row r="140" spans="1:13" ht="14.45" customHeight="1">
      <c r="A140" s="60" t="s">
        <v>152</v>
      </c>
      <c r="B140" s="840" t="s">
        <v>65</v>
      </c>
      <c r="C140" s="840"/>
      <c r="D140" s="840"/>
      <c r="E140" s="840"/>
      <c r="F140" s="840"/>
      <c r="G140" s="840"/>
      <c r="H140" s="836">
        <f>H112</f>
        <v>0</v>
      </c>
      <c r="I140" s="837"/>
    </row>
    <row r="141" spans="1:13" ht="14.45" customHeight="1">
      <c r="A141" s="60" t="s">
        <v>153</v>
      </c>
      <c r="B141" s="840" t="s">
        <v>66</v>
      </c>
      <c r="C141" s="840"/>
      <c r="D141" s="840"/>
      <c r="E141" s="840"/>
      <c r="F141" s="840"/>
      <c r="G141" s="840"/>
      <c r="H141" s="836">
        <f>H121</f>
        <v>0</v>
      </c>
      <c r="I141" s="837"/>
    </row>
    <row r="142" spans="1:13" ht="14.45" customHeight="1">
      <c r="A142" s="841" t="s">
        <v>67</v>
      </c>
      <c r="B142" s="842"/>
      <c r="C142" s="842"/>
      <c r="D142" s="842"/>
      <c r="E142" s="842"/>
      <c r="F142" s="842"/>
      <c r="G142" s="842"/>
      <c r="H142" s="838">
        <f>SUM(H137:I141)</f>
        <v>0</v>
      </c>
      <c r="I142" s="839"/>
      <c r="J142" s="35"/>
      <c r="K142" s="35"/>
      <c r="M142" s="36"/>
    </row>
    <row r="143" spans="1:13" ht="14.45" customHeight="1">
      <c r="A143" s="60" t="s">
        <v>154</v>
      </c>
      <c r="B143" s="840" t="s">
        <v>68</v>
      </c>
      <c r="C143" s="840"/>
      <c r="D143" s="840"/>
      <c r="E143" s="840"/>
      <c r="F143" s="840"/>
      <c r="G143" s="840"/>
      <c r="H143" s="836">
        <f>H133</f>
        <v>0</v>
      </c>
      <c r="I143" s="837"/>
    </row>
    <row r="144" spans="1:13" ht="14.45" customHeight="1" thickBot="1">
      <c r="A144" s="863" t="s">
        <v>69</v>
      </c>
      <c r="B144" s="864"/>
      <c r="C144" s="864"/>
      <c r="D144" s="864"/>
      <c r="E144" s="864"/>
      <c r="F144" s="864"/>
      <c r="G144" s="864"/>
      <c r="H144" s="861">
        <f>SUM(H41,H48,H60,H73,H90,H101,H106,H121,H127)/(1-F132)</f>
        <v>0</v>
      </c>
      <c r="I144" s="862"/>
      <c r="J144" s="35"/>
      <c r="K144" s="35"/>
    </row>
    <row r="145" spans="1:11" ht="12.75" thickBot="1">
      <c r="A145" s="835"/>
      <c r="B145" s="835"/>
      <c r="C145" s="835"/>
      <c r="D145" s="835"/>
      <c r="E145" s="835"/>
      <c r="F145" s="835"/>
      <c r="G145" s="835"/>
      <c r="H145" s="835"/>
      <c r="I145" s="835"/>
    </row>
    <row r="146" spans="1:11" ht="14.45" customHeight="1">
      <c r="A146" s="873" t="s">
        <v>70</v>
      </c>
      <c r="B146" s="874"/>
      <c r="C146" s="874"/>
      <c r="D146" s="874"/>
      <c r="E146" s="874"/>
      <c r="F146" s="874"/>
      <c r="G146" s="874"/>
      <c r="H146" s="874"/>
      <c r="I146" s="875"/>
      <c r="K146" s="35"/>
    </row>
    <row r="147" spans="1:11" ht="14.45" customHeight="1">
      <c r="A147" s="1191" t="s">
        <v>71</v>
      </c>
      <c r="B147" s="840"/>
      <c r="C147" s="840"/>
      <c r="D147" s="840"/>
      <c r="E147" s="840"/>
      <c r="F147" s="840"/>
      <c r="G147" s="840"/>
      <c r="H147" s="1185">
        <f>H144</f>
        <v>0</v>
      </c>
      <c r="I147" s="1186"/>
    </row>
    <row r="148" spans="1:11" ht="14.45" customHeight="1">
      <c r="A148" s="1191" t="s">
        <v>72</v>
      </c>
      <c r="B148" s="840"/>
      <c r="C148" s="840"/>
      <c r="D148" s="840"/>
      <c r="E148" s="840"/>
      <c r="F148" s="840"/>
      <c r="G148" s="840"/>
      <c r="H148" s="1192">
        <v>2</v>
      </c>
      <c r="I148" s="1186"/>
      <c r="J148" s="43" t="s">
        <v>736</v>
      </c>
    </row>
    <row r="149" spans="1:11" ht="14.45" customHeight="1" thickBot="1">
      <c r="A149" s="1189" t="s">
        <v>156</v>
      </c>
      <c r="B149" s="1190"/>
      <c r="C149" s="1190"/>
      <c r="D149" s="1190"/>
      <c r="E149" s="1190"/>
      <c r="F149" s="1190"/>
      <c r="G149" s="1190"/>
      <c r="H149" s="1183">
        <f>H147*H148</f>
        <v>0</v>
      </c>
      <c r="I149" s="1184"/>
      <c r="J149" s="34"/>
    </row>
    <row r="152" spans="1:11" ht="15">
      <c r="B152"/>
      <c r="C152"/>
      <c r="D152"/>
      <c r="E152"/>
      <c r="F152"/>
      <c r="G152"/>
      <c r="H152"/>
      <c r="J152" s="42"/>
    </row>
    <row r="153" spans="1:11" ht="15">
      <c r="B153"/>
      <c r="C153"/>
      <c r="D153"/>
      <c r="E153"/>
      <c r="F153"/>
      <c r="G153"/>
      <c r="H153"/>
    </row>
    <row r="154" spans="1:11" ht="15">
      <c r="B154"/>
      <c r="C154"/>
      <c r="D154"/>
      <c r="E154"/>
      <c r="F154"/>
      <c r="G154"/>
      <c r="H154"/>
    </row>
    <row r="155" spans="1:11" ht="15">
      <c r="B155"/>
      <c r="C155"/>
      <c r="D155"/>
      <c r="E155"/>
      <c r="F155"/>
      <c r="G155"/>
      <c r="H155"/>
    </row>
    <row r="156" spans="1:11" ht="15">
      <c r="B156"/>
      <c r="C156"/>
      <c r="D156"/>
      <c r="E156"/>
      <c r="F156"/>
      <c r="G156"/>
      <c r="H156"/>
    </row>
    <row r="157" spans="1:11" ht="15">
      <c r="B157"/>
      <c r="C157"/>
      <c r="D157"/>
      <c r="E157"/>
      <c r="F157"/>
      <c r="G157"/>
      <c r="H157"/>
    </row>
  </sheetData>
  <mergeCells count="294">
    <mergeCell ref="A148:G148"/>
    <mergeCell ref="H148:I148"/>
    <mergeCell ref="H147:I147"/>
    <mergeCell ref="A147:G147"/>
    <mergeCell ref="A149:G149"/>
    <mergeCell ref="H149:I149"/>
    <mergeCell ref="H138:I138"/>
    <mergeCell ref="H139:I139"/>
    <mergeCell ref="B141:G141"/>
    <mergeCell ref="B138:G138"/>
    <mergeCell ref="B140:G140"/>
    <mergeCell ref="B139:G139"/>
    <mergeCell ref="H140:I140"/>
    <mergeCell ref="H141:I141"/>
    <mergeCell ref="A146:I146"/>
    <mergeCell ref="A142:G142"/>
    <mergeCell ref="A145:I145"/>
    <mergeCell ref="H144:I144"/>
    <mergeCell ref="A144:G144"/>
    <mergeCell ref="H142:I142"/>
    <mergeCell ref="B143:G143"/>
    <mergeCell ref="H143:I143"/>
    <mergeCell ref="H131:I131"/>
    <mergeCell ref="H136:I136"/>
    <mergeCell ref="A136:G136"/>
    <mergeCell ref="F132:G132"/>
    <mergeCell ref="F133:G133"/>
    <mergeCell ref="H133:I133"/>
    <mergeCell ref="A135:I135"/>
    <mergeCell ref="C131:D131"/>
    <mergeCell ref="A131:B131"/>
    <mergeCell ref="H137:I137"/>
    <mergeCell ref="B137:G137"/>
    <mergeCell ref="A133:E133"/>
    <mergeCell ref="B120:G120"/>
    <mergeCell ref="F124:G124"/>
    <mergeCell ref="B125:E125"/>
    <mergeCell ref="A123:I123"/>
    <mergeCell ref="B126:E126"/>
    <mergeCell ref="H125:I125"/>
    <mergeCell ref="A121:G121"/>
    <mergeCell ref="A122:I122"/>
    <mergeCell ref="H127:I127"/>
    <mergeCell ref="A127:E127"/>
    <mergeCell ref="H128:I128"/>
    <mergeCell ref="H124:I124"/>
    <mergeCell ref="B128:E128"/>
    <mergeCell ref="B124:E124"/>
    <mergeCell ref="A129:B129"/>
    <mergeCell ref="F128:G128"/>
    <mergeCell ref="H126:I126"/>
    <mergeCell ref="F125:G125"/>
    <mergeCell ref="F126:G126"/>
    <mergeCell ref="F129:G129"/>
    <mergeCell ref="H129:I129"/>
    <mergeCell ref="A134:I134"/>
    <mergeCell ref="H121:I121"/>
    <mergeCell ref="H120:I120"/>
    <mergeCell ref="H111:I111"/>
    <mergeCell ref="B110:G110"/>
    <mergeCell ref="H112:I112"/>
    <mergeCell ref="B111:G111"/>
    <mergeCell ref="A112:G112"/>
    <mergeCell ref="H115:I115"/>
    <mergeCell ref="A114:I114"/>
    <mergeCell ref="A113:I113"/>
    <mergeCell ref="B117:G117"/>
    <mergeCell ref="H118:I118"/>
    <mergeCell ref="B115:G115"/>
    <mergeCell ref="B116:G116"/>
    <mergeCell ref="A132:E132"/>
    <mergeCell ref="H132:I132"/>
    <mergeCell ref="F131:G131"/>
    <mergeCell ref="F130:G130"/>
    <mergeCell ref="H130:I130"/>
    <mergeCell ref="A130:B130"/>
    <mergeCell ref="C129:D130"/>
    <mergeCell ref="H117:I117"/>
    <mergeCell ref="B109:G109"/>
    <mergeCell ref="B118:G118"/>
    <mergeCell ref="B119:G119"/>
    <mergeCell ref="H119:I119"/>
    <mergeCell ref="H116:I116"/>
    <mergeCell ref="H110:I110"/>
    <mergeCell ref="B104:E104"/>
    <mergeCell ref="F127:G127"/>
    <mergeCell ref="H104:I104"/>
    <mergeCell ref="F105:G105"/>
    <mergeCell ref="B105:E105"/>
    <mergeCell ref="F104:G104"/>
    <mergeCell ref="H109:I109"/>
    <mergeCell ref="F97:G97"/>
    <mergeCell ref="F101:G101"/>
    <mergeCell ref="A101:E101"/>
    <mergeCell ref="H101:I101"/>
    <mergeCell ref="B99:E99"/>
    <mergeCell ref="B97:E97"/>
    <mergeCell ref="B98:E98"/>
    <mergeCell ref="H105:I105"/>
    <mergeCell ref="A102:I102"/>
    <mergeCell ref="A107:I107"/>
    <mergeCell ref="A106:E106"/>
    <mergeCell ref="F106:G106"/>
    <mergeCell ref="H106:I106"/>
    <mergeCell ref="H97:I97"/>
    <mergeCell ref="H100:I100"/>
    <mergeCell ref="H99:I99"/>
    <mergeCell ref="A108:I108"/>
    <mergeCell ref="B100:E100"/>
    <mergeCell ref="F98:G98"/>
    <mergeCell ref="F96:G96"/>
    <mergeCell ref="F100:G100"/>
    <mergeCell ref="F99:G99"/>
    <mergeCell ref="H98:I98"/>
    <mergeCell ref="F95:G95"/>
    <mergeCell ref="B95:E95"/>
    <mergeCell ref="A103:I103"/>
    <mergeCell ref="H86:I86"/>
    <mergeCell ref="H94:I94"/>
    <mergeCell ref="F94:G94"/>
    <mergeCell ref="H96:I96"/>
    <mergeCell ref="B94:E94"/>
    <mergeCell ref="H95:I95"/>
    <mergeCell ref="B87:E87"/>
    <mergeCell ref="F87:G87"/>
    <mergeCell ref="F88:G88"/>
    <mergeCell ref="H90:I90"/>
    <mergeCell ref="B86:E86"/>
    <mergeCell ref="F86:G86"/>
    <mergeCell ref="H89:I89"/>
    <mergeCell ref="H88:I88"/>
    <mergeCell ref="H87:I87"/>
    <mergeCell ref="B89:E89"/>
    <mergeCell ref="F89:G89"/>
    <mergeCell ref="B88:E88"/>
    <mergeCell ref="A93:I93"/>
    <mergeCell ref="A91:I91"/>
    <mergeCell ref="F90:G90"/>
    <mergeCell ref="A90:E90"/>
    <mergeCell ref="A92:I92"/>
    <mergeCell ref="B96:E96"/>
    <mergeCell ref="A82:I82"/>
    <mergeCell ref="B85:E85"/>
    <mergeCell ref="F85:G85"/>
    <mergeCell ref="H85:I85"/>
    <mergeCell ref="H84:I84"/>
    <mergeCell ref="B84:E84"/>
    <mergeCell ref="B83:E83"/>
    <mergeCell ref="F84:G84"/>
    <mergeCell ref="H83:I83"/>
    <mergeCell ref="F83:G83"/>
    <mergeCell ref="A81:I81"/>
    <mergeCell ref="H70:I70"/>
    <mergeCell ref="B71:G71"/>
    <mergeCell ref="A64:A65"/>
    <mergeCell ref="B64:B65"/>
    <mergeCell ref="H64:I65"/>
    <mergeCell ref="H68:I68"/>
    <mergeCell ref="B68:G68"/>
    <mergeCell ref="H76:I76"/>
    <mergeCell ref="A74:I74"/>
    <mergeCell ref="A66:A67"/>
    <mergeCell ref="H69:I69"/>
    <mergeCell ref="B70:G70"/>
    <mergeCell ref="H80:I80"/>
    <mergeCell ref="B77:G77"/>
    <mergeCell ref="A75:I75"/>
    <mergeCell ref="A73:G73"/>
    <mergeCell ref="H77:I77"/>
    <mergeCell ref="H73:I73"/>
    <mergeCell ref="A80:G80"/>
    <mergeCell ref="H79:I79"/>
    <mergeCell ref="B76:G76"/>
    <mergeCell ref="H63:I63"/>
    <mergeCell ref="H66:I67"/>
    <mergeCell ref="B66:B67"/>
    <mergeCell ref="B63:G63"/>
    <mergeCell ref="B79:G79"/>
    <mergeCell ref="H78:I78"/>
    <mergeCell ref="B78:G78"/>
    <mergeCell ref="B72:G72"/>
    <mergeCell ref="H71:I71"/>
    <mergeCell ref="B69:G69"/>
    <mergeCell ref="H72:I72"/>
    <mergeCell ref="A62:I62"/>
    <mergeCell ref="B52:F52"/>
    <mergeCell ref="H54:I54"/>
    <mergeCell ref="B53:F53"/>
    <mergeCell ref="B57:F57"/>
    <mergeCell ref="B56:F56"/>
    <mergeCell ref="H52:I52"/>
    <mergeCell ref="H53:I53"/>
    <mergeCell ref="H58:I58"/>
    <mergeCell ref="B58:F58"/>
    <mergeCell ref="H55:I55"/>
    <mergeCell ref="B55:F55"/>
    <mergeCell ref="H57:I57"/>
    <mergeCell ref="H56:I56"/>
    <mergeCell ref="B51:F51"/>
    <mergeCell ref="A49:I49"/>
    <mergeCell ref="H51:I51"/>
    <mergeCell ref="A50:I50"/>
    <mergeCell ref="H48:I48"/>
    <mergeCell ref="F48:G48"/>
    <mergeCell ref="A61:I61"/>
    <mergeCell ref="H59:I59"/>
    <mergeCell ref="H60:I60"/>
    <mergeCell ref="A60:F60"/>
    <mergeCell ref="B59:F59"/>
    <mergeCell ref="A41:E41"/>
    <mergeCell ref="F37:G37"/>
    <mergeCell ref="F41:G41"/>
    <mergeCell ref="B40:D40"/>
    <mergeCell ref="H45:I45"/>
    <mergeCell ref="F39:G39"/>
    <mergeCell ref="A48:E48"/>
    <mergeCell ref="B47:E47"/>
    <mergeCell ref="B45:E45"/>
    <mergeCell ref="F45:G45"/>
    <mergeCell ref="B46:E46"/>
    <mergeCell ref="A44:I44"/>
    <mergeCell ref="H38:I38"/>
    <mergeCell ref="A43:I43"/>
    <mergeCell ref="B38:D38"/>
    <mergeCell ref="H39:I39"/>
    <mergeCell ref="H41:I41"/>
    <mergeCell ref="F38:G38"/>
    <mergeCell ref="F46:G46"/>
    <mergeCell ref="F47:G47"/>
    <mergeCell ref="H47:I47"/>
    <mergeCell ref="H46:I46"/>
    <mergeCell ref="F31:G31"/>
    <mergeCell ref="H37:I37"/>
    <mergeCell ref="F32:G32"/>
    <mergeCell ref="B32:C32"/>
    <mergeCell ref="B31:E31"/>
    <mergeCell ref="H40:I40"/>
    <mergeCell ref="F40:G40"/>
    <mergeCell ref="B36:D36"/>
    <mergeCell ref="H33:I33"/>
    <mergeCell ref="B34:E34"/>
    <mergeCell ref="F36:G36"/>
    <mergeCell ref="B37:D37"/>
    <mergeCell ref="B39:D39"/>
    <mergeCell ref="H35:I35"/>
    <mergeCell ref="B30:G30"/>
    <mergeCell ref="F33:G33"/>
    <mergeCell ref="B35:D35"/>
    <mergeCell ref="F35:G35"/>
    <mergeCell ref="H36:I36"/>
    <mergeCell ref="B33:C33"/>
    <mergeCell ref="F21:I21"/>
    <mergeCell ref="F23:I23"/>
    <mergeCell ref="A21:E21"/>
    <mergeCell ref="F24:G24"/>
    <mergeCell ref="A22:E22"/>
    <mergeCell ref="A24:E24"/>
    <mergeCell ref="A23:E23"/>
    <mergeCell ref="F22:I22"/>
    <mergeCell ref="H30:I30"/>
    <mergeCell ref="H24:I24"/>
    <mergeCell ref="A27:I27"/>
    <mergeCell ref="F34:G34"/>
    <mergeCell ref="H34:I34"/>
    <mergeCell ref="A29:I29"/>
    <mergeCell ref="F25:I25"/>
    <mergeCell ref="H32:I32"/>
    <mergeCell ref="H31:I31"/>
    <mergeCell ref="A25:E25"/>
    <mergeCell ref="F20:I20"/>
    <mergeCell ref="A13:E13"/>
    <mergeCell ref="A20:E20"/>
    <mergeCell ref="A19:E19"/>
    <mergeCell ref="F18:I18"/>
    <mergeCell ref="A17:I17"/>
    <mergeCell ref="F13:I13"/>
    <mergeCell ref="A18:E18"/>
    <mergeCell ref="A15:I15"/>
    <mergeCell ref="A10:E10"/>
    <mergeCell ref="F9:I9"/>
    <mergeCell ref="F11:I11"/>
    <mergeCell ref="F12:I12"/>
    <mergeCell ref="A11:E11"/>
    <mergeCell ref="A12:E12"/>
    <mergeCell ref="F19:I19"/>
    <mergeCell ref="A1:I1"/>
    <mergeCell ref="A2:I2"/>
    <mergeCell ref="A4:I4"/>
    <mergeCell ref="A9:E9"/>
    <mergeCell ref="H5:I5"/>
    <mergeCell ref="A7:I7"/>
    <mergeCell ref="A8:E8"/>
    <mergeCell ref="F8:I8"/>
    <mergeCell ref="F10:I10"/>
  </mergeCells>
  <phoneticPr fontId="16" type="noConversion"/>
  <pageMargins left="0.70866141732283472" right="0.51181102362204722" top="0.62992125984251968" bottom="0.62992125984251968" header="0.31496062992125984" footer="0.31496062992125984"/>
  <pageSetup paperSize="9" scale="80" fitToHeight="3"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92D050"/>
  </sheetPr>
  <dimension ref="A1:M157"/>
  <sheetViews>
    <sheetView showGridLines="0" topLeftCell="A7" zoomScaleNormal="100" zoomScaleSheetLayoutView="100" workbookViewId="0">
      <selection activeCell="E65" sqref="E65"/>
    </sheetView>
  </sheetViews>
  <sheetFormatPr defaultColWidth="8.85546875" defaultRowHeight="12"/>
  <cols>
    <col min="1" max="1" width="9.28515625" style="14" customWidth="1"/>
    <col min="2" max="2" width="33.28515625" style="14" customWidth="1"/>
    <col min="3" max="3" width="14" style="14" bestFit="1" customWidth="1"/>
    <col min="4" max="4" width="10.140625" style="14" customWidth="1"/>
    <col min="5" max="5" width="9.42578125" style="14" customWidth="1"/>
    <col min="6" max="6" width="7" style="14" bestFit="1" customWidth="1"/>
    <col min="7" max="7" width="9" style="14" bestFit="1" customWidth="1"/>
    <col min="8" max="8" width="12" style="18" customWidth="1"/>
    <col min="9" max="9" width="8.28515625" style="18" customWidth="1"/>
    <col min="10" max="10" width="14.42578125" style="14" customWidth="1"/>
    <col min="11" max="11" width="18.42578125" style="14" customWidth="1"/>
    <col min="12" max="13" width="13.28515625" style="14" customWidth="1"/>
    <col min="14" max="16384" width="8.85546875" style="14"/>
  </cols>
  <sheetData>
    <row r="1" spans="1:12" ht="18.75" customHeight="1">
      <c r="A1" s="1087" t="s">
        <v>91</v>
      </c>
      <c r="B1" s="1088"/>
      <c r="C1" s="1088"/>
      <c r="D1" s="1088"/>
      <c r="E1" s="1088"/>
      <c r="F1" s="1088"/>
      <c r="G1" s="1088"/>
      <c r="H1" s="1088"/>
      <c r="I1" s="1089"/>
      <c r="J1" s="13" t="s">
        <v>3</v>
      </c>
      <c r="L1" s="43"/>
    </row>
    <row r="2" spans="1:12" ht="20.25" customHeight="1" thickBot="1">
      <c r="A2" s="1100" t="s">
        <v>92</v>
      </c>
      <c r="B2" s="1101"/>
      <c r="C2" s="1101"/>
      <c r="D2" s="1101"/>
      <c r="E2" s="1101"/>
      <c r="F2" s="1101"/>
      <c r="G2" s="1101"/>
      <c r="H2" s="1101"/>
      <c r="I2" s="1102"/>
      <c r="J2" s="13"/>
    </row>
    <row r="3" spans="1:12" ht="15.6" customHeight="1" thickBot="1">
      <c r="A3" s="15"/>
      <c r="B3" s="15"/>
      <c r="C3" s="15"/>
      <c r="D3" s="15"/>
      <c r="E3" s="15"/>
      <c r="F3" s="15"/>
      <c r="G3" s="15"/>
      <c r="H3" s="15"/>
      <c r="I3" s="15"/>
    </row>
    <row r="4" spans="1:12" ht="14.45" customHeight="1" thickBot="1">
      <c r="A4" s="1193" t="s">
        <v>196</v>
      </c>
      <c r="B4" s="1194"/>
      <c r="C4" s="1194"/>
      <c r="D4" s="1194"/>
      <c r="E4" s="1194"/>
      <c r="F4" s="1194"/>
      <c r="G4" s="1194"/>
      <c r="H4" s="1194"/>
      <c r="I4" s="1195"/>
    </row>
    <row r="5" spans="1:12" ht="24.75" customHeight="1" thickBot="1">
      <c r="A5" s="48" t="s">
        <v>175</v>
      </c>
      <c r="B5" s="44" t="str">
        <f>'Sinteses de CCT''s'!C4</f>
        <v xml:space="preserve">Pregão Eletrônico nº </v>
      </c>
      <c r="C5" s="47" t="s">
        <v>176</v>
      </c>
      <c r="D5" s="45"/>
      <c r="E5" s="48" t="s">
        <v>186</v>
      </c>
      <c r="F5" s="46"/>
      <c r="G5" s="48" t="s">
        <v>174</v>
      </c>
      <c r="H5" s="1105"/>
      <c r="I5" s="1106"/>
    </row>
    <row r="6" spans="1:12" ht="12.75" thickBot="1">
      <c r="A6" s="16"/>
      <c r="B6" s="17"/>
      <c r="C6" s="18"/>
      <c r="D6" s="19"/>
      <c r="E6" s="17"/>
      <c r="F6" s="18"/>
      <c r="G6" s="17"/>
      <c r="H6" s="17"/>
      <c r="I6" s="17"/>
    </row>
    <row r="7" spans="1:12" ht="21" customHeight="1">
      <c r="A7" s="1198" t="s">
        <v>197</v>
      </c>
      <c r="B7" s="1199"/>
      <c r="C7" s="1199"/>
      <c r="D7" s="1199"/>
      <c r="E7" s="1199"/>
      <c r="F7" s="1199"/>
      <c r="G7" s="1199"/>
      <c r="H7" s="1199"/>
      <c r="I7" s="1200"/>
    </row>
    <row r="8" spans="1:12" ht="15">
      <c r="A8" s="1096" t="s">
        <v>198</v>
      </c>
      <c r="B8" s="1097"/>
      <c r="C8" s="1097"/>
      <c r="D8" s="1097"/>
      <c r="E8" s="1097"/>
      <c r="F8" s="1098" t="s">
        <v>199</v>
      </c>
      <c r="G8" s="1097"/>
      <c r="H8" s="1097"/>
      <c r="I8" s="1099"/>
    </row>
    <row r="9" spans="1:12" ht="13.5" customHeight="1">
      <c r="A9" s="1064" t="s">
        <v>177</v>
      </c>
      <c r="B9" s="835"/>
      <c r="C9" s="835"/>
      <c r="D9" s="835"/>
      <c r="E9" s="835"/>
      <c r="F9" s="1104"/>
      <c r="G9" s="1056"/>
      <c r="H9" s="1056"/>
      <c r="I9" s="1057"/>
    </row>
    <row r="10" spans="1:12" ht="13.5" customHeight="1">
      <c r="A10" s="1064" t="s">
        <v>178</v>
      </c>
      <c r="B10" s="835"/>
      <c r="C10" s="835"/>
      <c r="D10" s="835"/>
      <c r="E10" s="835"/>
      <c r="F10" s="1103" t="s">
        <v>182</v>
      </c>
      <c r="G10" s="1056"/>
      <c r="H10" s="1056"/>
      <c r="I10" s="1057"/>
    </row>
    <row r="11" spans="1:12" ht="13.5" customHeight="1">
      <c r="A11" s="1064" t="s">
        <v>179</v>
      </c>
      <c r="B11" s="835"/>
      <c r="C11" s="835"/>
      <c r="D11" s="835"/>
      <c r="E11" s="835"/>
      <c r="F11" s="1103" t="str">
        <f>'Sinteses de CCT''s'!C10</f>
        <v>01/11/2023 a 31/10/2024</v>
      </c>
      <c r="G11" s="1056"/>
      <c r="H11" s="1056"/>
      <c r="I11" s="1057"/>
    </row>
    <row r="12" spans="1:12" ht="13.5" customHeight="1">
      <c r="A12" s="1064" t="s">
        <v>180</v>
      </c>
      <c r="B12" s="1065"/>
      <c r="C12" s="1065"/>
      <c r="D12" s="1065"/>
      <c r="E12" s="1065"/>
      <c r="F12" s="1108" t="str">
        <f>'Sinteses de CCT''s'!C9</f>
        <v>SINDUSCON MG</v>
      </c>
      <c r="G12" s="1056"/>
      <c r="H12" s="1056"/>
      <c r="I12" s="1057"/>
    </row>
    <row r="13" spans="1:12" ht="13.5" customHeight="1" thickBot="1">
      <c r="A13" s="1073" t="s">
        <v>181</v>
      </c>
      <c r="B13" s="1107"/>
      <c r="C13" s="1107"/>
      <c r="D13" s="1107"/>
      <c r="E13" s="1107"/>
      <c r="F13" s="1110">
        <v>12</v>
      </c>
      <c r="G13" s="1044"/>
      <c r="H13" s="1044"/>
      <c r="I13" s="1111"/>
    </row>
    <row r="14" spans="1:12">
      <c r="A14" s="16"/>
      <c r="B14" s="17"/>
      <c r="C14" s="18"/>
      <c r="D14" s="19"/>
      <c r="E14" s="17"/>
      <c r="F14" s="18"/>
      <c r="G14" s="17"/>
      <c r="H14" s="17"/>
      <c r="I14" s="17"/>
    </row>
    <row r="15" spans="1:12" ht="14.45" customHeight="1">
      <c r="A15" s="745" t="s">
        <v>191</v>
      </c>
      <c r="B15" s="745"/>
      <c r="C15" s="745"/>
      <c r="D15" s="745"/>
      <c r="E15" s="745"/>
      <c r="F15" s="745"/>
      <c r="G15" s="745"/>
      <c r="H15" s="745"/>
      <c r="I15" s="745"/>
    </row>
    <row r="16" spans="1:12" ht="8.25" customHeight="1" thickBot="1">
      <c r="A16" s="15"/>
      <c r="B16" s="15"/>
      <c r="C16" s="15"/>
      <c r="D16" s="15"/>
      <c r="E16" s="15"/>
      <c r="F16" s="15"/>
      <c r="G16" s="15"/>
      <c r="H16" s="15"/>
      <c r="I16" s="15"/>
    </row>
    <row r="17" spans="1:11" ht="18.75" customHeight="1" thickBot="1">
      <c r="A17" s="1058" t="s">
        <v>200</v>
      </c>
      <c r="B17" s="1059"/>
      <c r="C17" s="1059"/>
      <c r="D17" s="1059"/>
      <c r="E17" s="1059"/>
      <c r="F17" s="1059"/>
      <c r="G17" s="1059"/>
      <c r="H17" s="1059"/>
      <c r="I17" s="1060"/>
    </row>
    <row r="18" spans="1:11" ht="14.45" customHeight="1">
      <c r="A18" s="1064" t="s">
        <v>201</v>
      </c>
      <c r="B18" s="1065"/>
      <c r="C18" s="1065"/>
      <c r="D18" s="1065"/>
      <c r="E18" s="1065"/>
      <c r="F18" s="1061" t="s">
        <v>93</v>
      </c>
      <c r="G18" s="1062"/>
      <c r="H18" s="1062"/>
      <c r="I18" s="1063"/>
    </row>
    <row r="19" spans="1:11" ht="14.45" customHeight="1">
      <c r="A19" s="1064" t="s">
        <v>183</v>
      </c>
      <c r="B19" s="1065"/>
      <c r="C19" s="1065"/>
      <c r="D19" s="1065"/>
      <c r="E19" s="1065"/>
      <c r="F19" s="1055" t="str">
        <f>F11</f>
        <v>01/11/2023 a 31/10/2024</v>
      </c>
      <c r="G19" s="1056"/>
      <c r="H19" s="1056"/>
      <c r="I19" s="1057"/>
    </row>
    <row r="20" spans="1:11">
      <c r="A20" s="1064" t="s">
        <v>185</v>
      </c>
      <c r="B20" s="1065"/>
      <c r="C20" s="1065"/>
      <c r="D20" s="1065"/>
      <c r="E20" s="1065"/>
      <c r="F20" s="1055" t="str">
        <f>'Sinteses de CCT''s'!C16</f>
        <v xml:space="preserve">Supervisor de Manutenção Elétrica de Alta Tensão c/ Periculosidade </v>
      </c>
      <c r="G20" s="1056"/>
      <c r="H20" s="1056"/>
      <c r="I20" s="1057"/>
    </row>
    <row r="21" spans="1:11">
      <c r="A21" s="1064" t="s">
        <v>184</v>
      </c>
      <c r="B21" s="1065"/>
      <c r="C21" s="1065"/>
      <c r="D21" s="1065"/>
      <c r="E21" s="1065"/>
      <c r="F21" s="1075" t="s">
        <v>190</v>
      </c>
      <c r="G21" s="1076"/>
      <c r="H21" s="1076"/>
      <c r="I21" s="1077"/>
    </row>
    <row r="22" spans="1:11" ht="12.75" thickBot="1">
      <c r="A22" s="1073" t="s">
        <v>195</v>
      </c>
      <c r="B22" s="1074"/>
      <c r="C22" s="1074"/>
      <c r="D22" s="1074"/>
      <c r="E22" s="1074"/>
      <c r="F22" s="1078">
        <f>'Sinteses de CCT''s'!E16</f>
        <v>0</v>
      </c>
      <c r="G22" s="1079"/>
      <c r="H22" s="1079"/>
      <c r="I22" s="1080"/>
    </row>
    <row r="23" spans="1:11" ht="14.45" customHeight="1">
      <c r="A23" s="1122" t="s">
        <v>187</v>
      </c>
      <c r="B23" s="1123"/>
      <c r="C23" s="1123"/>
      <c r="D23" s="1123"/>
      <c r="E23" s="1123"/>
      <c r="F23" s="1113" t="str">
        <f>F20</f>
        <v xml:space="preserve">Supervisor de Manutenção Elétrica de Alta Tensão c/ Periculosidade </v>
      </c>
      <c r="G23" s="1114"/>
      <c r="H23" s="1114"/>
      <c r="I23" s="1115"/>
    </row>
    <row r="24" spans="1:11" ht="14.45" customHeight="1">
      <c r="A24" s="1117" t="s">
        <v>188</v>
      </c>
      <c r="B24" s="1118"/>
      <c r="C24" s="1118"/>
      <c r="D24" s="1118"/>
      <c r="E24" s="1118"/>
      <c r="F24" s="1119" t="str">
        <f>'Sinteses de CCT''s'!D16</f>
        <v>44hs</v>
      </c>
      <c r="G24" s="1120"/>
      <c r="H24" s="1120">
        <v>220</v>
      </c>
      <c r="I24" s="1121"/>
      <c r="J24" s="18"/>
    </row>
    <row r="25" spans="1:11" ht="12.75" thickBot="1">
      <c r="A25" s="1116" t="s">
        <v>189</v>
      </c>
      <c r="B25" s="1068"/>
      <c r="C25" s="1068"/>
      <c r="D25" s="1068"/>
      <c r="E25" s="1068"/>
      <c r="F25" s="1112">
        <v>1</v>
      </c>
      <c r="G25" s="1044"/>
      <c r="H25" s="1044"/>
      <c r="I25" s="1111"/>
    </row>
    <row r="26" spans="1:11">
      <c r="A26" s="16"/>
      <c r="B26" s="17"/>
      <c r="C26" s="18"/>
      <c r="D26" s="19"/>
      <c r="E26" s="17"/>
      <c r="F26" s="18"/>
      <c r="G26" s="17"/>
      <c r="H26" s="17"/>
      <c r="I26" s="17"/>
    </row>
    <row r="27" spans="1:11" ht="14.45" customHeight="1">
      <c r="A27" s="745" t="s">
        <v>191</v>
      </c>
      <c r="B27" s="745"/>
      <c r="C27" s="745"/>
      <c r="D27" s="745"/>
      <c r="E27" s="745"/>
      <c r="F27" s="745"/>
      <c r="G27" s="745"/>
      <c r="H27" s="745"/>
      <c r="I27" s="745"/>
    </row>
    <row r="28" spans="1:11" ht="14.45" customHeight="1" thickBot="1">
      <c r="A28" s="15"/>
      <c r="B28" s="15"/>
      <c r="C28" s="15"/>
      <c r="D28" s="15"/>
      <c r="E28" s="15"/>
      <c r="F28" s="15"/>
      <c r="G28" s="15"/>
      <c r="H28" s="15"/>
      <c r="I28" s="15"/>
    </row>
    <row r="29" spans="1:11" ht="14.45" customHeight="1" thickBot="1">
      <c r="A29" s="1036" t="s">
        <v>202</v>
      </c>
      <c r="B29" s="1037"/>
      <c r="C29" s="1037"/>
      <c r="D29" s="1037"/>
      <c r="E29" s="1037"/>
      <c r="F29" s="1037"/>
      <c r="G29" s="1037"/>
      <c r="H29" s="1037"/>
      <c r="I29" s="1038"/>
    </row>
    <row r="30" spans="1:11" ht="17.25" customHeight="1">
      <c r="A30" s="52">
        <v>1</v>
      </c>
      <c r="B30" s="954" t="s">
        <v>203</v>
      </c>
      <c r="C30" s="954"/>
      <c r="D30" s="954"/>
      <c r="E30" s="954"/>
      <c r="F30" s="954"/>
      <c r="G30" s="954"/>
      <c r="H30" s="954" t="s">
        <v>192</v>
      </c>
      <c r="I30" s="955"/>
    </row>
    <row r="31" spans="1:11">
      <c r="A31" s="20" t="s">
        <v>149</v>
      </c>
      <c r="B31" s="904" t="s">
        <v>204</v>
      </c>
      <c r="C31" s="904"/>
      <c r="D31" s="904"/>
      <c r="E31" s="904"/>
      <c r="F31" s="938"/>
      <c r="G31" s="938"/>
      <c r="H31" s="1028">
        <f>F22/H24*H24</f>
        <v>0</v>
      </c>
      <c r="I31" s="1029"/>
    </row>
    <row r="32" spans="1:11" ht="12" customHeight="1">
      <c r="A32" s="20" t="s">
        <v>150</v>
      </c>
      <c r="B32" s="894" t="s">
        <v>205</v>
      </c>
      <c r="C32" s="896"/>
      <c r="D32" s="22" t="s">
        <v>206</v>
      </c>
      <c r="E32" s="108" t="s">
        <v>36</v>
      </c>
      <c r="F32" s="1205" t="s">
        <v>734</v>
      </c>
      <c r="G32" s="938"/>
      <c r="H32" s="1028">
        <f>IF(E32="N",0,H31*0.3)</f>
        <v>0</v>
      </c>
      <c r="I32" s="1029"/>
      <c r="K32" s="35"/>
    </row>
    <row r="33" spans="1:11" ht="12" customHeight="1">
      <c r="A33" s="20" t="s">
        <v>151</v>
      </c>
      <c r="B33" s="894" t="s">
        <v>207</v>
      </c>
      <c r="C33" s="896"/>
      <c r="D33" s="22" t="s">
        <v>206</v>
      </c>
      <c r="E33" s="24" t="s">
        <v>278</v>
      </c>
      <c r="F33" s="1028"/>
      <c r="G33" s="1072"/>
      <c r="H33" s="1028">
        <f>IF(E33="N",0,F33*G33)</f>
        <v>0</v>
      </c>
      <c r="I33" s="1029"/>
      <c r="J33" s="25"/>
      <c r="K33" s="35"/>
    </row>
    <row r="34" spans="1:11" ht="15">
      <c r="A34" s="20" t="s">
        <v>152</v>
      </c>
      <c r="B34" s="1045" t="s">
        <v>279</v>
      </c>
      <c r="C34" s="1046"/>
      <c r="D34" s="1046"/>
      <c r="E34" s="1047"/>
      <c r="F34" s="1048">
        <v>0</v>
      </c>
      <c r="G34" s="1049"/>
      <c r="H34" s="1084">
        <f>(H31+H32+H33)/H24*F34*106.4</f>
        <v>0</v>
      </c>
      <c r="I34" s="1085"/>
    </row>
    <row r="35" spans="1:11" ht="14.45" customHeight="1">
      <c r="A35" s="20" t="s">
        <v>153</v>
      </c>
      <c r="B35" s="913" t="s">
        <v>208</v>
      </c>
      <c r="C35" s="914"/>
      <c r="D35" s="915"/>
      <c r="E35" s="26">
        <v>0</v>
      </c>
      <c r="F35" s="1028">
        <f>H31/H24*1.2</f>
        <v>0</v>
      </c>
      <c r="G35" s="1028"/>
      <c r="H35" s="1028">
        <f>E35*F35</f>
        <v>0</v>
      </c>
      <c r="I35" s="1029"/>
    </row>
    <row r="36" spans="1:11">
      <c r="A36" s="20" t="s">
        <v>154</v>
      </c>
      <c r="B36" s="913" t="s">
        <v>209</v>
      </c>
      <c r="C36" s="914"/>
      <c r="D36" s="915"/>
      <c r="E36" s="21"/>
      <c r="F36" s="938"/>
      <c r="G36" s="938"/>
      <c r="H36" s="1028">
        <v>0</v>
      </c>
      <c r="I36" s="1029"/>
    </row>
    <row r="37" spans="1:11" ht="14.45" customHeight="1">
      <c r="A37" s="20" t="s">
        <v>210</v>
      </c>
      <c r="B37" s="913" t="s">
        <v>211</v>
      </c>
      <c r="C37" s="914"/>
      <c r="D37" s="915"/>
      <c r="E37" s="21"/>
      <c r="F37" s="1030">
        <v>0</v>
      </c>
      <c r="G37" s="1030"/>
      <c r="H37" s="1028">
        <v>0</v>
      </c>
      <c r="I37" s="1029"/>
    </row>
    <row r="38" spans="1:11" ht="14.45" customHeight="1">
      <c r="A38" s="20" t="s">
        <v>154</v>
      </c>
      <c r="B38" s="913" t="s">
        <v>212</v>
      </c>
      <c r="C38" s="914"/>
      <c r="D38" s="915"/>
      <c r="E38" s="21"/>
      <c r="F38" s="1030">
        <v>0</v>
      </c>
      <c r="G38" s="1030"/>
      <c r="H38" s="1028">
        <v>0</v>
      </c>
      <c r="I38" s="1029"/>
    </row>
    <row r="39" spans="1:11">
      <c r="A39" s="20" t="s">
        <v>210</v>
      </c>
      <c r="B39" s="913" t="s">
        <v>213</v>
      </c>
      <c r="C39" s="914"/>
      <c r="D39" s="915"/>
      <c r="E39" s="21"/>
      <c r="F39" s="938"/>
      <c r="G39" s="938"/>
      <c r="H39" s="1028">
        <v>0</v>
      </c>
      <c r="I39" s="1029"/>
    </row>
    <row r="40" spans="1:11" ht="12.75" thickBot="1">
      <c r="A40" s="50" t="s">
        <v>154</v>
      </c>
      <c r="B40" s="1031" t="s">
        <v>214</v>
      </c>
      <c r="C40" s="1032"/>
      <c r="D40" s="1033"/>
      <c r="E40" s="51"/>
      <c r="F40" s="1086"/>
      <c r="G40" s="1086"/>
      <c r="H40" s="1039">
        <v>0</v>
      </c>
      <c r="I40" s="1040"/>
    </row>
    <row r="41" spans="1:11" ht="14.45" customHeight="1" thickBot="1">
      <c r="A41" s="1020" t="s">
        <v>215</v>
      </c>
      <c r="B41" s="1021"/>
      <c r="C41" s="1021"/>
      <c r="D41" s="1021"/>
      <c r="E41" s="1021"/>
      <c r="F41" s="1021"/>
      <c r="G41" s="1021"/>
      <c r="H41" s="1022">
        <f>SUM(H31:I40)</f>
        <v>0</v>
      </c>
      <c r="I41" s="1023"/>
    </row>
    <row r="42" spans="1:11" ht="12.75" thickBot="1">
      <c r="A42" s="16"/>
      <c r="B42" s="17"/>
      <c r="C42" s="18"/>
      <c r="D42" s="19"/>
      <c r="E42" s="17"/>
      <c r="F42" s="18"/>
      <c r="G42" s="17"/>
      <c r="H42" s="17"/>
      <c r="I42" s="17"/>
    </row>
    <row r="43" spans="1:11" ht="16.5" customHeight="1" thickBot="1">
      <c r="A43" s="1036" t="s">
        <v>216</v>
      </c>
      <c r="B43" s="1037"/>
      <c r="C43" s="1037"/>
      <c r="D43" s="1037"/>
      <c r="E43" s="1037"/>
      <c r="F43" s="1037"/>
      <c r="G43" s="1037"/>
      <c r="H43" s="1037"/>
      <c r="I43" s="1038"/>
    </row>
    <row r="44" spans="1:11" ht="14.45" customHeight="1">
      <c r="A44" s="1024" t="s">
        <v>217</v>
      </c>
      <c r="B44" s="1025"/>
      <c r="C44" s="1025"/>
      <c r="D44" s="1025"/>
      <c r="E44" s="1025"/>
      <c r="F44" s="1025"/>
      <c r="G44" s="1025"/>
      <c r="H44" s="1025"/>
      <c r="I44" s="1026"/>
    </row>
    <row r="45" spans="1:11" ht="14.45" customHeight="1">
      <c r="A45" s="53" t="s">
        <v>218</v>
      </c>
      <c r="B45" s="928" t="s">
        <v>219</v>
      </c>
      <c r="C45" s="929"/>
      <c r="D45" s="929"/>
      <c r="E45" s="930"/>
      <c r="F45" s="908" t="s">
        <v>193</v>
      </c>
      <c r="G45" s="880"/>
      <c r="H45" s="908" t="s">
        <v>192</v>
      </c>
      <c r="I45" s="909"/>
    </row>
    <row r="46" spans="1:11">
      <c r="A46" s="20" t="s">
        <v>149</v>
      </c>
      <c r="B46" s="913" t="s">
        <v>220</v>
      </c>
      <c r="C46" s="914"/>
      <c r="D46" s="914"/>
      <c r="E46" s="915"/>
      <c r="F46" s="898">
        <f>1/12</f>
        <v>8.3299999999999999E-2</v>
      </c>
      <c r="G46" s="899"/>
      <c r="H46" s="871">
        <f>$H$41*F46</f>
        <v>0</v>
      </c>
      <c r="I46" s="872"/>
    </row>
    <row r="47" spans="1:11" ht="12" customHeight="1">
      <c r="A47" s="56" t="s">
        <v>150</v>
      </c>
      <c r="B47" s="973" t="s">
        <v>89</v>
      </c>
      <c r="C47" s="974"/>
      <c r="D47" s="974"/>
      <c r="E47" s="975"/>
      <c r="F47" s="1034">
        <v>2.7799999999999998E-2</v>
      </c>
      <c r="G47" s="1035"/>
      <c r="H47" s="1009">
        <f>$H$41*F47</f>
        <v>0</v>
      </c>
      <c r="I47" s="1010"/>
    </row>
    <row r="48" spans="1:11" ht="12.75" thickBot="1">
      <c r="A48" s="1006" t="s">
        <v>221</v>
      </c>
      <c r="B48" s="1007"/>
      <c r="C48" s="1007"/>
      <c r="D48" s="1007"/>
      <c r="E48" s="1008"/>
      <c r="F48" s="1004">
        <f>SUM(F46:G47)</f>
        <v>0.1111</v>
      </c>
      <c r="G48" s="1005"/>
      <c r="H48" s="1001">
        <f>SUM(H46:I47)</f>
        <v>0</v>
      </c>
      <c r="I48" s="1002"/>
    </row>
    <row r="49" spans="1:9" ht="12.75" thickBot="1">
      <c r="A49" s="1011"/>
      <c r="B49" s="1012"/>
      <c r="C49" s="1012"/>
      <c r="D49" s="1012"/>
      <c r="E49" s="1012"/>
      <c r="F49" s="1012"/>
      <c r="G49" s="1012"/>
      <c r="H49" s="1012"/>
      <c r="I49" s="1013"/>
    </row>
    <row r="50" spans="1:9" ht="25.5" customHeight="1">
      <c r="A50" s="1019" t="s">
        <v>222</v>
      </c>
      <c r="B50" s="1019"/>
      <c r="C50" s="1019"/>
      <c r="D50" s="1019"/>
      <c r="E50" s="1019"/>
      <c r="F50" s="1019"/>
      <c r="G50" s="1019"/>
      <c r="H50" s="1019"/>
      <c r="I50" s="1019"/>
    </row>
    <row r="51" spans="1:9" ht="14.45" customHeight="1">
      <c r="A51" s="54" t="s">
        <v>223</v>
      </c>
      <c r="B51" s="959" t="s">
        <v>224</v>
      </c>
      <c r="C51" s="959"/>
      <c r="D51" s="959"/>
      <c r="E51" s="959"/>
      <c r="F51" s="959"/>
      <c r="G51" s="55" t="s">
        <v>193</v>
      </c>
      <c r="H51" s="954" t="s">
        <v>192</v>
      </c>
      <c r="I51" s="955"/>
    </row>
    <row r="52" spans="1:9">
      <c r="A52" s="20" t="s">
        <v>149</v>
      </c>
      <c r="B52" s="904" t="s">
        <v>225</v>
      </c>
      <c r="C52" s="904"/>
      <c r="D52" s="904"/>
      <c r="E52" s="904"/>
      <c r="F52" s="904"/>
      <c r="G52" s="28">
        <v>0.2</v>
      </c>
      <c r="H52" s="988">
        <f t="shared" ref="H52:H59" si="0">($H$41+$H$48)*G52</f>
        <v>0</v>
      </c>
      <c r="I52" s="989"/>
    </row>
    <row r="53" spans="1:9">
      <c r="A53" s="20" t="s">
        <v>150</v>
      </c>
      <c r="B53" s="904" t="s">
        <v>226</v>
      </c>
      <c r="C53" s="904"/>
      <c r="D53" s="904"/>
      <c r="E53" s="904"/>
      <c r="F53" s="904"/>
      <c r="G53" s="28">
        <v>2.5000000000000001E-2</v>
      </c>
      <c r="H53" s="988">
        <f t="shared" si="0"/>
        <v>0</v>
      </c>
      <c r="I53" s="989"/>
    </row>
    <row r="54" spans="1:9">
      <c r="A54" s="20" t="s">
        <v>151</v>
      </c>
      <c r="B54" s="21" t="s">
        <v>194</v>
      </c>
      <c r="C54" s="22" t="s">
        <v>227</v>
      </c>
      <c r="D54" s="29">
        <v>3</v>
      </c>
      <c r="E54" s="22" t="s">
        <v>228</v>
      </c>
      <c r="F54" s="250">
        <v>5.0000000000000001E-3</v>
      </c>
      <c r="G54" s="28">
        <v>0.03</v>
      </c>
      <c r="H54" s="988">
        <f t="shared" si="0"/>
        <v>0</v>
      </c>
      <c r="I54" s="989"/>
    </row>
    <row r="55" spans="1:9">
      <c r="A55" s="20" t="s">
        <v>152</v>
      </c>
      <c r="B55" s="904" t="s">
        <v>229</v>
      </c>
      <c r="C55" s="904"/>
      <c r="D55" s="904"/>
      <c r="E55" s="904"/>
      <c r="F55" s="904"/>
      <c r="G55" s="28">
        <v>1.4999999999999999E-2</v>
      </c>
      <c r="H55" s="988">
        <f t="shared" si="0"/>
        <v>0</v>
      </c>
      <c r="I55" s="989"/>
    </row>
    <row r="56" spans="1:9">
      <c r="A56" s="20" t="s">
        <v>153</v>
      </c>
      <c r="B56" s="904" t="s">
        <v>230</v>
      </c>
      <c r="C56" s="904"/>
      <c r="D56" s="904"/>
      <c r="E56" s="904"/>
      <c r="F56" s="904"/>
      <c r="G56" s="28">
        <v>0.01</v>
      </c>
      <c r="H56" s="988">
        <f t="shared" si="0"/>
        <v>0</v>
      </c>
      <c r="I56" s="989"/>
    </row>
    <row r="57" spans="1:9">
      <c r="A57" s="20" t="s">
        <v>154</v>
      </c>
      <c r="B57" s="904" t="s">
        <v>231</v>
      </c>
      <c r="C57" s="904"/>
      <c r="D57" s="904"/>
      <c r="E57" s="904"/>
      <c r="F57" s="904"/>
      <c r="G57" s="28">
        <v>6.0000000000000001E-3</v>
      </c>
      <c r="H57" s="988">
        <f t="shared" si="0"/>
        <v>0</v>
      </c>
      <c r="I57" s="989"/>
    </row>
    <row r="58" spans="1:9">
      <c r="A58" s="20" t="s">
        <v>210</v>
      </c>
      <c r="B58" s="904" t="s">
        <v>232</v>
      </c>
      <c r="C58" s="904"/>
      <c r="D58" s="904"/>
      <c r="E58" s="904"/>
      <c r="F58" s="904"/>
      <c r="G58" s="28">
        <v>2E-3</v>
      </c>
      <c r="H58" s="988">
        <f t="shared" si="0"/>
        <v>0</v>
      </c>
      <c r="I58" s="989"/>
    </row>
    <row r="59" spans="1:9">
      <c r="A59" s="56" t="s">
        <v>233</v>
      </c>
      <c r="B59" s="1027" t="s">
        <v>234</v>
      </c>
      <c r="C59" s="1027"/>
      <c r="D59" s="1027"/>
      <c r="E59" s="1027"/>
      <c r="F59" s="1027"/>
      <c r="G59" s="57">
        <v>0.08</v>
      </c>
      <c r="H59" s="1014">
        <f t="shared" si="0"/>
        <v>0</v>
      </c>
      <c r="I59" s="1015"/>
    </row>
    <row r="60" spans="1:9" ht="12.75" thickBot="1">
      <c r="A60" s="1016" t="s">
        <v>221</v>
      </c>
      <c r="B60" s="1017"/>
      <c r="C60" s="1017"/>
      <c r="D60" s="1017"/>
      <c r="E60" s="1017"/>
      <c r="F60" s="1018"/>
      <c r="G60" s="58">
        <f>SUM(G52:G59)</f>
        <v>0.36799999999999999</v>
      </c>
      <c r="H60" s="966">
        <f>SUM(H52:I59)</f>
        <v>0</v>
      </c>
      <c r="I60" s="967"/>
    </row>
    <row r="61" spans="1:9" ht="30" customHeight="1" thickBot="1">
      <c r="A61" s="1003" t="s">
        <v>38</v>
      </c>
      <c r="B61" s="886"/>
      <c r="C61" s="886"/>
      <c r="D61" s="886"/>
      <c r="E61" s="886"/>
      <c r="F61" s="886"/>
      <c r="G61" s="886"/>
      <c r="H61" s="886"/>
      <c r="I61" s="887"/>
    </row>
    <row r="62" spans="1:9" ht="14.45" customHeight="1">
      <c r="A62" s="998" t="s">
        <v>235</v>
      </c>
      <c r="B62" s="999"/>
      <c r="C62" s="999"/>
      <c r="D62" s="999"/>
      <c r="E62" s="999"/>
      <c r="F62" s="999"/>
      <c r="G62" s="999"/>
      <c r="H62" s="999"/>
      <c r="I62" s="1000"/>
    </row>
    <row r="63" spans="1:9" ht="14.45" customHeight="1">
      <c r="A63" s="54" t="s">
        <v>236</v>
      </c>
      <c r="B63" s="990" t="s">
        <v>237</v>
      </c>
      <c r="C63" s="991"/>
      <c r="D63" s="991"/>
      <c r="E63" s="991"/>
      <c r="F63" s="991"/>
      <c r="G63" s="992"/>
      <c r="H63" s="990" t="s">
        <v>192</v>
      </c>
      <c r="I63" s="997"/>
    </row>
    <row r="64" spans="1:9" ht="14.45" customHeight="1">
      <c r="A64" s="987" t="s">
        <v>149</v>
      </c>
      <c r="B64" s="840" t="s">
        <v>238</v>
      </c>
      <c r="C64" s="27" t="s">
        <v>239</v>
      </c>
      <c r="D64" s="27" t="s">
        <v>240</v>
      </c>
      <c r="E64" s="30" t="s">
        <v>241</v>
      </c>
      <c r="F64" s="27" t="s">
        <v>242</v>
      </c>
      <c r="G64" s="27" t="s">
        <v>243</v>
      </c>
      <c r="H64" s="993"/>
      <c r="I64" s="994"/>
    </row>
    <row r="65" spans="1:12">
      <c r="A65" s="987"/>
      <c r="B65" s="840"/>
      <c r="C65" s="22" t="s">
        <v>173</v>
      </c>
      <c r="D65" s="31"/>
      <c r="E65" s="23"/>
      <c r="F65" s="59">
        <v>26</v>
      </c>
      <c r="G65" s="32">
        <v>0.06</v>
      </c>
      <c r="H65" s="995"/>
      <c r="I65" s="996"/>
    </row>
    <row r="66" spans="1:12" ht="14.45" customHeight="1">
      <c r="A66" s="987" t="s">
        <v>150</v>
      </c>
      <c r="B66" s="840" t="s">
        <v>244</v>
      </c>
      <c r="C66" s="27" t="s">
        <v>239</v>
      </c>
      <c r="D66" s="27" t="s">
        <v>240</v>
      </c>
      <c r="E66" s="27"/>
      <c r="F66" s="27" t="s">
        <v>242</v>
      </c>
      <c r="G66" s="27" t="s">
        <v>243</v>
      </c>
      <c r="H66" s="993"/>
      <c r="I66" s="994"/>
    </row>
    <row r="67" spans="1:12" ht="14.45" customHeight="1">
      <c r="A67" s="987"/>
      <c r="B67" s="840"/>
      <c r="C67" s="22" t="s">
        <v>173</v>
      </c>
      <c r="D67" s="31"/>
      <c r="E67" s="23"/>
      <c r="F67" s="59">
        <v>26</v>
      </c>
      <c r="G67" s="32">
        <v>0.2</v>
      </c>
      <c r="H67" s="995"/>
      <c r="I67" s="996"/>
      <c r="L67" s="33"/>
    </row>
    <row r="68" spans="1:12" ht="14.45" customHeight="1">
      <c r="A68" s="20" t="s">
        <v>151</v>
      </c>
      <c r="B68" s="913" t="s">
        <v>245</v>
      </c>
      <c r="C68" s="914"/>
      <c r="D68" s="914"/>
      <c r="E68" s="914"/>
      <c r="F68" s="914"/>
      <c r="G68" s="915"/>
      <c r="H68" s="924"/>
      <c r="I68" s="925"/>
    </row>
    <row r="69" spans="1:12">
      <c r="A69" s="20" t="s">
        <v>152</v>
      </c>
      <c r="B69" s="913" t="s">
        <v>246</v>
      </c>
      <c r="C69" s="914"/>
      <c r="D69" s="914"/>
      <c r="E69" s="914"/>
      <c r="F69" s="914"/>
      <c r="G69" s="915"/>
      <c r="H69" s="924"/>
      <c r="I69" s="925"/>
    </row>
    <row r="70" spans="1:12">
      <c r="A70" s="20" t="s">
        <v>153</v>
      </c>
      <c r="B70" s="913" t="s">
        <v>85</v>
      </c>
      <c r="C70" s="914"/>
      <c r="D70" s="914"/>
      <c r="E70" s="914"/>
      <c r="F70" s="914"/>
      <c r="G70" s="915"/>
      <c r="H70" s="924"/>
      <c r="I70" s="925"/>
    </row>
    <row r="71" spans="1:12">
      <c r="A71" s="20" t="s">
        <v>154</v>
      </c>
      <c r="B71" s="913" t="s">
        <v>86</v>
      </c>
      <c r="C71" s="914"/>
      <c r="D71" s="914"/>
      <c r="E71" s="914"/>
      <c r="F71" s="914"/>
      <c r="G71" s="915"/>
      <c r="H71" s="924"/>
      <c r="I71" s="925"/>
    </row>
    <row r="72" spans="1:12">
      <c r="A72" s="56" t="s">
        <v>210</v>
      </c>
      <c r="B72" s="973" t="s">
        <v>247</v>
      </c>
      <c r="C72" s="974"/>
      <c r="D72" s="974"/>
      <c r="E72" s="974"/>
      <c r="F72" s="974"/>
      <c r="G72" s="975"/>
      <c r="H72" s="981"/>
      <c r="I72" s="982"/>
    </row>
    <row r="73" spans="1:12" ht="12.75" thickBot="1">
      <c r="A73" s="968" t="s">
        <v>221</v>
      </c>
      <c r="B73" s="969"/>
      <c r="C73" s="969"/>
      <c r="D73" s="969"/>
      <c r="E73" s="969"/>
      <c r="F73" s="969"/>
      <c r="G73" s="970"/>
      <c r="H73" s="966"/>
      <c r="I73" s="967"/>
    </row>
    <row r="74" spans="1:12" ht="12.75" thickBot="1">
      <c r="A74" s="885"/>
      <c r="B74" s="886"/>
      <c r="C74" s="886"/>
      <c r="D74" s="886"/>
      <c r="E74" s="886"/>
      <c r="F74" s="886"/>
      <c r="G74" s="886"/>
      <c r="H74" s="886"/>
      <c r="I74" s="887"/>
    </row>
    <row r="75" spans="1:12" ht="14.45" customHeight="1">
      <c r="A75" s="978" t="s">
        <v>248</v>
      </c>
      <c r="B75" s="979"/>
      <c r="C75" s="979"/>
      <c r="D75" s="979"/>
      <c r="E75" s="979"/>
      <c r="F75" s="979"/>
      <c r="G75" s="979"/>
      <c r="H75" s="979"/>
      <c r="I75" s="980"/>
    </row>
    <row r="76" spans="1:12" ht="14.45" customHeight="1">
      <c r="A76" s="52">
        <v>2</v>
      </c>
      <c r="B76" s="951" t="s">
        <v>249</v>
      </c>
      <c r="C76" s="952"/>
      <c r="D76" s="952"/>
      <c r="E76" s="952"/>
      <c r="F76" s="952"/>
      <c r="G76" s="953"/>
      <c r="H76" s="983" t="s">
        <v>192</v>
      </c>
      <c r="I76" s="984"/>
    </row>
    <row r="77" spans="1:12" ht="14.45" customHeight="1">
      <c r="A77" s="20" t="s">
        <v>218</v>
      </c>
      <c r="B77" s="913" t="s">
        <v>584</v>
      </c>
      <c r="C77" s="914"/>
      <c r="D77" s="914"/>
      <c r="E77" s="914"/>
      <c r="F77" s="914"/>
      <c r="G77" s="915"/>
      <c r="H77" s="985">
        <f>H48</f>
        <v>0</v>
      </c>
      <c r="I77" s="986"/>
    </row>
    <row r="78" spans="1:12" ht="14.45" customHeight="1">
      <c r="A78" s="20" t="s">
        <v>223</v>
      </c>
      <c r="B78" s="913" t="s">
        <v>224</v>
      </c>
      <c r="C78" s="914"/>
      <c r="D78" s="914"/>
      <c r="E78" s="914"/>
      <c r="F78" s="914"/>
      <c r="G78" s="915"/>
      <c r="H78" s="985">
        <f>H60</f>
        <v>0</v>
      </c>
      <c r="I78" s="986"/>
    </row>
    <row r="79" spans="1:12" ht="14.45" customHeight="1">
      <c r="A79" s="56" t="s">
        <v>236</v>
      </c>
      <c r="B79" s="973" t="s">
        <v>237</v>
      </c>
      <c r="C79" s="974"/>
      <c r="D79" s="974"/>
      <c r="E79" s="974"/>
      <c r="F79" s="974"/>
      <c r="G79" s="975"/>
      <c r="H79" s="976">
        <f>H73</f>
        <v>0</v>
      </c>
      <c r="I79" s="977"/>
    </row>
    <row r="80" spans="1:12" ht="12.75" thickBot="1">
      <c r="A80" s="968" t="s">
        <v>221</v>
      </c>
      <c r="B80" s="969"/>
      <c r="C80" s="969"/>
      <c r="D80" s="969"/>
      <c r="E80" s="969"/>
      <c r="F80" s="969"/>
      <c r="G80" s="970"/>
      <c r="H80" s="971">
        <f>SUM(H77:I79)</f>
        <v>0</v>
      </c>
      <c r="I80" s="972"/>
    </row>
    <row r="81" spans="1:9" ht="12.75" thickBot="1">
      <c r="A81" s="885"/>
      <c r="B81" s="886"/>
      <c r="C81" s="886"/>
      <c r="D81" s="886"/>
      <c r="E81" s="886"/>
      <c r="F81" s="886"/>
      <c r="G81" s="886"/>
      <c r="H81" s="886"/>
      <c r="I81" s="887"/>
    </row>
    <row r="82" spans="1:9" ht="14.45" customHeight="1" thickBot="1">
      <c r="A82" s="956" t="s">
        <v>585</v>
      </c>
      <c r="B82" s="957"/>
      <c r="C82" s="957"/>
      <c r="D82" s="957"/>
      <c r="E82" s="957"/>
      <c r="F82" s="957"/>
      <c r="G82" s="957"/>
      <c r="H82" s="957"/>
      <c r="I82" s="958"/>
    </row>
    <row r="83" spans="1:9" ht="12" customHeight="1">
      <c r="A83" s="52">
        <v>3</v>
      </c>
      <c r="B83" s="959" t="s">
        <v>586</v>
      </c>
      <c r="C83" s="959"/>
      <c r="D83" s="959"/>
      <c r="E83" s="959"/>
      <c r="F83" s="954" t="s">
        <v>193</v>
      </c>
      <c r="G83" s="954"/>
      <c r="H83" s="954" t="s">
        <v>192</v>
      </c>
      <c r="I83" s="955"/>
    </row>
    <row r="84" spans="1:9">
      <c r="A84" s="20" t="s">
        <v>149</v>
      </c>
      <c r="B84" s="904" t="s">
        <v>587</v>
      </c>
      <c r="C84" s="904"/>
      <c r="D84" s="904"/>
      <c r="E84" s="904"/>
      <c r="F84" s="905">
        <v>4.1999999999999997E-3</v>
      </c>
      <c r="G84" s="905"/>
      <c r="H84" s="871">
        <f t="shared" ref="H84:H89" si="1">$H$41*F84</f>
        <v>0</v>
      </c>
      <c r="I84" s="872"/>
    </row>
    <row r="85" spans="1:9" ht="14.45" customHeight="1">
      <c r="A85" s="20" t="s">
        <v>150</v>
      </c>
      <c r="B85" s="904" t="s">
        <v>588</v>
      </c>
      <c r="C85" s="904"/>
      <c r="D85" s="904"/>
      <c r="E85" s="904"/>
      <c r="F85" s="905">
        <f>F84*G59</f>
        <v>2.9999999999999997E-4</v>
      </c>
      <c r="G85" s="905"/>
      <c r="H85" s="871">
        <f t="shared" si="1"/>
        <v>0</v>
      </c>
      <c r="I85" s="872"/>
    </row>
    <row r="86" spans="1:9" ht="14.45" customHeight="1">
      <c r="A86" s="20" t="s">
        <v>151</v>
      </c>
      <c r="B86" s="904" t="s">
        <v>589</v>
      </c>
      <c r="C86" s="904"/>
      <c r="D86" s="904"/>
      <c r="E86" s="904"/>
      <c r="F86" s="905">
        <v>2.0999999999999999E-3</v>
      </c>
      <c r="G86" s="905"/>
      <c r="H86" s="871">
        <f t="shared" si="1"/>
        <v>0</v>
      </c>
      <c r="I86" s="872"/>
    </row>
    <row r="87" spans="1:9" ht="13.15" customHeight="1">
      <c r="A87" s="20" t="s">
        <v>152</v>
      </c>
      <c r="B87" s="904" t="s">
        <v>590</v>
      </c>
      <c r="C87" s="904"/>
      <c r="D87" s="904"/>
      <c r="E87" s="904"/>
      <c r="F87" s="962">
        <v>1.9400000000000001E-2</v>
      </c>
      <c r="G87" s="963"/>
      <c r="H87" s="871">
        <f t="shared" si="1"/>
        <v>0</v>
      </c>
      <c r="I87" s="872"/>
    </row>
    <row r="88" spans="1:9">
      <c r="A88" s="20" t="s">
        <v>153</v>
      </c>
      <c r="B88" s="904" t="s">
        <v>591</v>
      </c>
      <c r="C88" s="904"/>
      <c r="D88" s="904"/>
      <c r="E88" s="904"/>
      <c r="F88" s="964">
        <f>G60*F87</f>
        <v>7.1000000000000004E-3</v>
      </c>
      <c r="G88" s="965"/>
      <c r="H88" s="871">
        <f t="shared" si="1"/>
        <v>0</v>
      </c>
      <c r="I88" s="872"/>
    </row>
    <row r="89" spans="1:9" ht="14.45" customHeight="1">
      <c r="A89" s="20" t="s">
        <v>154</v>
      </c>
      <c r="B89" s="904" t="s">
        <v>592</v>
      </c>
      <c r="C89" s="904"/>
      <c r="D89" s="904"/>
      <c r="E89" s="904"/>
      <c r="F89" s="960">
        <v>3.2000000000000001E-2</v>
      </c>
      <c r="G89" s="961"/>
      <c r="H89" s="871">
        <f t="shared" si="1"/>
        <v>0</v>
      </c>
      <c r="I89" s="872"/>
    </row>
    <row r="90" spans="1:9" ht="12.75" thickBot="1">
      <c r="A90" s="936" t="s">
        <v>221</v>
      </c>
      <c r="B90" s="937"/>
      <c r="C90" s="937"/>
      <c r="D90" s="937"/>
      <c r="E90" s="937"/>
      <c r="F90" s="939">
        <f>SUM(F84:G89)</f>
        <v>6.5100000000000005E-2</v>
      </c>
      <c r="G90" s="939"/>
      <c r="H90" s="943">
        <f>SUM(H84:I89)</f>
        <v>0</v>
      </c>
      <c r="I90" s="944"/>
    </row>
    <row r="91" spans="1:9" ht="12.75" thickBot="1">
      <c r="A91" s="885"/>
      <c r="B91" s="886"/>
      <c r="C91" s="886"/>
      <c r="D91" s="886"/>
      <c r="E91" s="886"/>
      <c r="F91" s="886"/>
      <c r="G91" s="886"/>
      <c r="H91" s="886"/>
      <c r="I91" s="887"/>
    </row>
    <row r="92" spans="1:9" ht="12" customHeight="1">
      <c r="A92" s="919" t="s">
        <v>593</v>
      </c>
      <c r="B92" s="920"/>
      <c r="C92" s="920"/>
      <c r="D92" s="920"/>
      <c r="E92" s="920"/>
      <c r="F92" s="920"/>
      <c r="G92" s="920"/>
      <c r="H92" s="920"/>
      <c r="I92" s="921"/>
    </row>
    <row r="93" spans="1:9" ht="12" customHeight="1">
      <c r="A93" s="946" t="s">
        <v>594</v>
      </c>
      <c r="B93" s="842"/>
      <c r="C93" s="842"/>
      <c r="D93" s="842"/>
      <c r="E93" s="842"/>
      <c r="F93" s="842"/>
      <c r="G93" s="842"/>
      <c r="H93" s="842"/>
      <c r="I93" s="931"/>
    </row>
    <row r="94" spans="1:9" ht="14.45" customHeight="1">
      <c r="A94" s="53" t="s">
        <v>595</v>
      </c>
      <c r="B94" s="876" t="s">
        <v>596</v>
      </c>
      <c r="C94" s="876"/>
      <c r="D94" s="876"/>
      <c r="E94" s="876"/>
      <c r="F94" s="842" t="s">
        <v>193</v>
      </c>
      <c r="G94" s="842"/>
      <c r="H94" s="842" t="s">
        <v>192</v>
      </c>
      <c r="I94" s="931"/>
    </row>
    <row r="95" spans="1:9" ht="14.45" customHeight="1">
      <c r="A95" s="20" t="s">
        <v>149</v>
      </c>
      <c r="B95" s="904" t="s">
        <v>597</v>
      </c>
      <c r="C95" s="904"/>
      <c r="D95" s="904"/>
      <c r="E95" s="904"/>
      <c r="F95" s="945">
        <v>8.3299999999999999E-2</v>
      </c>
      <c r="G95" s="945">
        <f>((1/12)+(1/12/3))/12</f>
        <v>9.2599999999999991E-3</v>
      </c>
      <c r="H95" s="871">
        <f t="shared" ref="H95:H100" si="2">$H$41*F95</f>
        <v>0</v>
      </c>
      <c r="I95" s="872"/>
    </row>
    <row r="96" spans="1:9" ht="14.45" customHeight="1">
      <c r="A96" s="20" t="s">
        <v>150</v>
      </c>
      <c r="B96" s="904" t="s">
        <v>598</v>
      </c>
      <c r="C96" s="904"/>
      <c r="D96" s="904"/>
      <c r="E96" s="904"/>
      <c r="F96" s="905">
        <v>2.2200000000000001E-2</v>
      </c>
      <c r="G96" s="905">
        <f>15/12/30</f>
        <v>4.1700000000000001E-2</v>
      </c>
      <c r="H96" s="871">
        <f t="shared" si="2"/>
        <v>0</v>
      </c>
      <c r="I96" s="872"/>
    </row>
    <row r="97" spans="1:10" ht="14.45" customHeight="1">
      <c r="A97" s="20" t="s">
        <v>151</v>
      </c>
      <c r="B97" s="904" t="s">
        <v>599</v>
      </c>
      <c r="C97" s="904"/>
      <c r="D97" s="904"/>
      <c r="E97" s="904"/>
      <c r="F97" s="947">
        <f>4%/100</f>
        <v>4.0000000000000002E-4</v>
      </c>
      <c r="G97" s="905">
        <f>(4.16/30/12)*0.015</f>
        <v>2.0000000000000001E-4</v>
      </c>
      <c r="H97" s="871">
        <f t="shared" si="2"/>
        <v>0</v>
      </c>
      <c r="I97" s="872"/>
    </row>
    <row r="98" spans="1:10" ht="14.45" customHeight="1">
      <c r="A98" s="20" t="s">
        <v>152</v>
      </c>
      <c r="B98" s="904" t="s">
        <v>600</v>
      </c>
      <c r="C98" s="904"/>
      <c r="D98" s="904"/>
      <c r="E98" s="904"/>
      <c r="F98" s="905">
        <v>2.0000000000000001E-4</v>
      </c>
      <c r="G98" s="905">
        <f>(15/30/12)*0.0078</f>
        <v>2.9999999999999997E-4</v>
      </c>
      <c r="H98" s="871">
        <f t="shared" si="2"/>
        <v>0</v>
      </c>
      <c r="I98" s="872"/>
    </row>
    <row r="99" spans="1:10" ht="14.45" customHeight="1">
      <c r="A99" s="20" t="s">
        <v>153</v>
      </c>
      <c r="B99" s="904" t="s">
        <v>601</v>
      </c>
      <c r="C99" s="904"/>
      <c r="D99" s="904"/>
      <c r="E99" s="904"/>
      <c r="F99" s="905">
        <v>1.4E-3</v>
      </c>
      <c r="G99" s="905">
        <f>(120/30)*0.05*(0.0358/12)</f>
        <v>5.9999999999999995E-4</v>
      </c>
      <c r="H99" s="871">
        <f t="shared" si="2"/>
        <v>0</v>
      </c>
      <c r="I99" s="872"/>
    </row>
    <row r="100" spans="1:10" ht="14.45" customHeight="1">
      <c r="A100" s="20" t="s">
        <v>154</v>
      </c>
      <c r="B100" s="904" t="s">
        <v>37</v>
      </c>
      <c r="C100" s="904"/>
      <c r="D100" s="904"/>
      <c r="E100" s="904"/>
      <c r="F100" s="905"/>
      <c r="G100" s="905"/>
      <c r="H100" s="871">
        <f t="shared" si="2"/>
        <v>0</v>
      </c>
      <c r="I100" s="872"/>
    </row>
    <row r="101" spans="1:10" ht="12.75" thickBot="1">
      <c r="A101" s="902" t="s">
        <v>221</v>
      </c>
      <c r="B101" s="903"/>
      <c r="C101" s="903"/>
      <c r="D101" s="903"/>
      <c r="E101" s="903"/>
      <c r="F101" s="948">
        <f>SUM(F95:F100)</f>
        <v>0.1075</v>
      </c>
      <c r="G101" s="948"/>
      <c r="H101" s="949">
        <f>SUM(H95:I100)</f>
        <v>0</v>
      </c>
      <c r="I101" s="950"/>
    </row>
    <row r="102" spans="1:10" ht="12.75" thickBot="1">
      <c r="A102" s="885"/>
      <c r="B102" s="886"/>
      <c r="C102" s="886"/>
      <c r="D102" s="886"/>
      <c r="E102" s="886"/>
      <c r="F102" s="886"/>
      <c r="G102" s="886"/>
      <c r="H102" s="886"/>
      <c r="I102" s="887"/>
    </row>
    <row r="103" spans="1:10" ht="14.45" customHeight="1">
      <c r="A103" s="940" t="s">
        <v>602</v>
      </c>
      <c r="B103" s="941"/>
      <c r="C103" s="941"/>
      <c r="D103" s="941"/>
      <c r="E103" s="941"/>
      <c r="F103" s="941"/>
      <c r="G103" s="941"/>
      <c r="H103" s="941"/>
      <c r="I103" s="942"/>
    </row>
    <row r="104" spans="1:10" ht="14.45" customHeight="1">
      <c r="A104" s="53" t="s">
        <v>603</v>
      </c>
      <c r="B104" s="876" t="s">
        <v>604</v>
      </c>
      <c r="C104" s="876"/>
      <c r="D104" s="876"/>
      <c r="E104" s="876"/>
      <c r="F104" s="842" t="s">
        <v>193</v>
      </c>
      <c r="G104" s="842"/>
      <c r="H104" s="842" t="s">
        <v>192</v>
      </c>
      <c r="I104" s="931"/>
    </row>
    <row r="105" spans="1:10" ht="14.45" customHeight="1">
      <c r="A105" s="20" t="s">
        <v>149</v>
      </c>
      <c r="B105" s="1164" t="s">
        <v>605</v>
      </c>
      <c r="C105" s="883"/>
      <c r="D105" s="883"/>
      <c r="E105" s="884"/>
      <c r="F105" s="938"/>
      <c r="G105" s="938"/>
      <c r="H105" s="934">
        <v>0</v>
      </c>
      <c r="I105" s="935"/>
    </row>
    <row r="106" spans="1:10" ht="12.75" thickBot="1">
      <c r="A106" s="902" t="s">
        <v>221</v>
      </c>
      <c r="B106" s="903"/>
      <c r="C106" s="903"/>
      <c r="D106" s="903"/>
      <c r="E106" s="903"/>
      <c r="F106" s="903">
        <f>SUM(F105)</f>
        <v>0</v>
      </c>
      <c r="G106" s="903"/>
      <c r="H106" s="926">
        <f>SUM(H105)</f>
        <v>0</v>
      </c>
      <c r="I106" s="927"/>
    </row>
    <row r="107" spans="1:10" ht="12.75" thickBot="1">
      <c r="A107" s="885"/>
      <c r="B107" s="886"/>
      <c r="C107" s="886"/>
      <c r="D107" s="886"/>
      <c r="E107" s="886"/>
      <c r="F107" s="886"/>
      <c r="G107" s="886"/>
      <c r="H107" s="886"/>
      <c r="I107" s="887"/>
    </row>
    <row r="108" spans="1:10" ht="14.45" customHeight="1">
      <c r="A108" s="919" t="s">
        <v>606</v>
      </c>
      <c r="B108" s="920"/>
      <c r="C108" s="920"/>
      <c r="D108" s="920"/>
      <c r="E108" s="920"/>
      <c r="F108" s="920"/>
      <c r="G108" s="920"/>
      <c r="H108" s="920"/>
      <c r="I108" s="921"/>
    </row>
    <row r="109" spans="1:10" ht="14.45" customHeight="1">
      <c r="A109" s="49">
        <v>4</v>
      </c>
      <c r="B109" s="876" t="s">
        <v>249</v>
      </c>
      <c r="C109" s="876"/>
      <c r="D109" s="876"/>
      <c r="E109" s="876"/>
      <c r="F109" s="876"/>
      <c r="G109" s="876"/>
      <c r="H109" s="842" t="s">
        <v>192</v>
      </c>
      <c r="I109" s="931"/>
    </row>
    <row r="110" spans="1:10" ht="14.45" customHeight="1">
      <c r="A110" s="20" t="s">
        <v>595</v>
      </c>
      <c r="B110" s="904" t="s">
        <v>607</v>
      </c>
      <c r="C110" s="904"/>
      <c r="D110" s="904"/>
      <c r="E110" s="904"/>
      <c r="F110" s="904"/>
      <c r="G110" s="904"/>
      <c r="H110" s="934">
        <f>H101</f>
        <v>0</v>
      </c>
      <c r="I110" s="935"/>
    </row>
    <row r="111" spans="1:10" ht="12" customHeight="1">
      <c r="A111" s="20" t="s">
        <v>603</v>
      </c>
      <c r="B111" s="904" t="s">
        <v>604</v>
      </c>
      <c r="C111" s="904"/>
      <c r="D111" s="904"/>
      <c r="E111" s="904"/>
      <c r="F111" s="904"/>
      <c r="G111" s="904"/>
      <c r="H111" s="934">
        <f>H106</f>
        <v>0</v>
      </c>
      <c r="I111" s="935"/>
    </row>
    <row r="112" spans="1:10" ht="12.75" thickBot="1">
      <c r="A112" s="936" t="s">
        <v>221</v>
      </c>
      <c r="B112" s="937"/>
      <c r="C112" s="937"/>
      <c r="D112" s="937"/>
      <c r="E112" s="937"/>
      <c r="F112" s="937"/>
      <c r="G112" s="937"/>
      <c r="H112" s="932">
        <f>SUM(H110:I111)</f>
        <v>0</v>
      </c>
      <c r="I112" s="933"/>
      <c r="J112" s="34"/>
    </row>
    <row r="113" spans="1:10" ht="12.75" thickBot="1">
      <c r="A113" s="885"/>
      <c r="B113" s="886"/>
      <c r="C113" s="886"/>
      <c r="D113" s="886"/>
      <c r="E113" s="886"/>
      <c r="F113" s="886"/>
      <c r="G113" s="886"/>
      <c r="H113" s="886"/>
      <c r="I113" s="887"/>
    </row>
    <row r="114" spans="1:10" ht="14.45" customHeight="1">
      <c r="A114" s="919" t="s">
        <v>608</v>
      </c>
      <c r="B114" s="920"/>
      <c r="C114" s="920"/>
      <c r="D114" s="920"/>
      <c r="E114" s="920"/>
      <c r="F114" s="920"/>
      <c r="G114" s="920"/>
      <c r="H114" s="920"/>
      <c r="I114" s="921"/>
    </row>
    <row r="115" spans="1:10" ht="12" customHeight="1">
      <c r="A115" s="49">
        <v>5</v>
      </c>
      <c r="B115" s="928" t="s">
        <v>165</v>
      </c>
      <c r="C115" s="929"/>
      <c r="D115" s="929"/>
      <c r="E115" s="929"/>
      <c r="F115" s="929"/>
      <c r="G115" s="930"/>
      <c r="H115" s="908" t="s">
        <v>192</v>
      </c>
      <c r="I115" s="909"/>
    </row>
    <row r="116" spans="1:10" ht="14.45" customHeight="1">
      <c r="A116" s="20" t="s">
        <v>149</v>
      </c>
      <c r="B116" s="913" t="s">
        <v>609</v>
      </c>
      <c r="C116" s="914"/>
      <c r="D116" s="914"/>
      <c r="E116" s="914"/>
      <c r="F116" s="914"/>
      <c r="G116" s="915"/>
      <c r="H116" s="924"/>
      <c r="I116" s="925"/>
    </row>
    <row r="117" spans="1:10" ht="14.45" customHeight="1">
      <c r="A117" s="20" t="s">
        <v>150</v>
      </c>
      <c r="B117" s="913" t="s">
        <v>610</v>
      </c>
      <c r="C117" s="914"/>
      <c r="D117" s="914"/>
      <c r="E117" s="914"/>
      <c r="F117" s="914"/>
      <c r="G117" s="915"/>
      <c r="H117" s="924"/>
      <c r="I117" s="925"/>
    </row>
    <row r="118" spans="1:10" ht="14.45" customHeight="1">
      <c r="A118" s="20" t="s">
        <v>151</v>
      </c>
      <c r="B118" s="913" t="s">
        <v>735</v>
      </c>
      <c r="C118" s="914"/>
      <c r="D118" s="914"/>
      <c r="E118" s="914"/>
      <c r="F118" s="914"/>
      <c r="G118" s="915"/>
      <c r="H118" s="924"/>
      <c r="I118" s="925"/>
    </row>
    <row r="119" spans="1:10" ht="14.45" customHeight="1">
      <c r="A119" s="20" t="s">
        <v>152</v>
      </c>
      <c r="B119" s="913" t="s">
        <v>312</v>
      </c>
      <c r="C119" s="914"/>
      <c r="D119" s="914"/>
      <c r="E119" s="914"/>
      <c r="F119" s="914"/>
      <c r="G119" s="915"/>
      <c r="H119" s="924"/>
      <c r="I119" s="925"/>
    </row>
    <row r="120" spans="1:10">
      <c r="A120" s="20" t="s">
        <v>153</v>
      </c>
      <c r="B120" s="913" t="s">
        <v>712</v>
      </c>
      <c r="C120" s="914"/>
      <c r="D120" s="914"/>
      <c r="E120" s="914"/>
      <c r="F120" s="914"/>
      <c r="G120" s="915"/>
      <c r="H120" s="924"/>
      <c r="I120" s="925"/>
    </row>
    <row r="121" spans="1:10" ht="12.75" thickBot="1">
      <c r="A121" s="916" t="s">
        <v>221</v>
      </c>
      <c r="B121" s="917"/>
      <c r="C121" s="917"/>
      <c r="D121" s="917"/>
      <c r="E121" s="917"/>
      <c r="F121" s="917"/>
      <c r="G121" s="918"/>
      <c r="H121" s="906"/>
      <c r="I121" s="907"/>
    </row>
    <row r="122" spans="1:10" ht="12.75" thickBot="1">
      <c r="A122" s="885"/>
      <c r="B122" s="886"/>
      <c r="C122" s="886"/>
      <c r="D122" s="886"/>
      <c r="E122" s="886"/>
      <c r="F122" s="886"/>
      <c r="G122" s="886"/>
      <c r="H122" s="886"/>
      <c r="I122" s="887"/>
    </row>
    <row r="123" spans="1:10" ht="14.45" customHeight="1">
      <c r="A123" s="919" t="s">
        <v>612</v>
      </c>
      <c r="B123" s="920"/>
      <c r="C123" s="920"/>
      <c r="D123" s="920"/>
      <c r="E123" s="920"/>
      <c r="F123" s="920"/>
      <c r="G123" s="920"/>
      <c r="H123" s="920"/>
      <c r="I123" s="921"/>
    </row>
    <row r="124" spans="1:10" ht="14.45" customHeight="1">
      <c r="A124" s="49">
        <v>6</v>
      </c>
      <c r="B124" s="910" t="s">
        <v>613</v>
      </c>
      <c r="C124" s="911"/>
      <c r="D124" s="911"/>
      <c r="E124" s="912"/>
      <c r="F124" s="908" t="s">
        <v>193</v>
      </c>
      <c r="G124" s="880"/>
      <c r="H124" s="908" t="s">
        <v>192</v>
      </c>
      <c r="I124" s="909"/>
    </row>
    <row r="125" spans="1:10">
      <c r="A125" s="20" t="s">
        <v>149</v>
      </c>
      <c r="B125" s="894" t="s">
        <v>614</v>
      </c>
      <c r="C125" s="895"/>
      <c r="D125" s="895"/>
      <c r="E125" s="896"/>
      <c r="F125" s="898"/>
      <c r="G125" s="899"/>
      <c r="H125" s="871">
        <f>SUM(H41,H48,H60,H73,H90,H101,H121)*F125</f>
        <v>0</v>
      </c>
      <c r="I125" s="872"/>
    </row>
    <row r="126" spans="1:10">
      <c r="A126" s="20" t="s">
        <v>150</v>
      </c>
      <c r="B126" s="894" t="s">
        <v>144</v>
      </c>
      <c r="C126" s="895"/>
      <c r="D126" s="895"/>
      <c r="E126" s="896"/>
      <c r="F126" s="898"/>
      <c r="G126" s="899"/>
      <c r="H126" s="871">
        <f>SUM(H41,H48,H60,H73,H90,H101,H121,H125)*F126</f>
        <v>0</v>
      </c>
      <c r="I126" s="872"/>
      <c r="J126" s="35"/>
    </row>
    <row r="127" spans="1:10">
      <c r="A127" s="878" t="s">
        <v>169</v>
      </c>
      <c r="B127" s="879"/>
      <c r="C127" s="879"/>
      <c r="D127" s="879"/>
      <c r="E127" s="880"/>
      <c r="F127" s="881"/>
      <c r="G127" s="882"/>
      <c r="H127" s="900">
        <f>SUM(H125:I126)</f>
        <v>0</v>
      </c>
      <c r="I127" s="901"/>
    </row>
    <row r="128" spans="1:10">
      <c r="A128" s="20" t="s">
        <v>151</v>
      </c>
      <c r="B128" s="894" t="s">
        <v>145</v>
      </c>
      <c r="C128" s="895"/>
      <c r="D128" s="895"/>
      <c r="E128" s="896"/>
      <c r="F128" s="898"/>
      <c r="G128" s="899"/>
      <c r="H128" s="897"/>
      <c r="I128" s="872"/>
    </row>
    <row r="129" spans="1:13" ht="12" customHeight="1">
      <c r="A129" s="865" t="s">
        <v>615</v>
      </c>
      <c r="B129" s="866"/>
      <c r="C129" s="867" t="s">
        <v>616</v>
      </c>
      <c r="D129" s="868"/>
      <c r="E129" s="21" t="s">
        <v>617</v>
      </c>
      <c r="F129" s="898"/>
      <c r="G129" s="899"/>
      <c r="H129" s="871">
        <f>$H$144*F129</f>
        <v>0</v>
      </c>
      <c r="I129" s="872"/>
    </row>
    <row r="130" spans="1:13">
      <c r="A130" s="865" t="s">
        <v>618</v>
      </c>
      <c r="B130" s="866"/>
      <c r="C130" s="869"/>
      <c r="D130" s="870"/>
      <c r="E130" s="21" t="s">
        <v>619</v>
      </c>
      <c r="F130" s="898"/>
      <c r="G130" s="899"/>
      <c r="H130" s="871">
        <f>$H$144*F130</f>
        <v>0</v>
      </c>
      <c r="I130" s="872"/>
      <c r="K130" s="489"/>
    </row>
    <row r="131" spans="1:13">
      <c r="A131" s="865" t="s">
        <v>620</v>
      </c>
      <c r="B131" s="866"/>
      <c r="C131" s="883" t="s">
        <v>621</v>
      </c>
      <c r="D131" s="884"/>
      <c r="E131" s="21" t="s">
        <v>622</v>
      </c>
      <c r="F131" s="898"/>
      <c r="G131" s="899"/>
      <c r="H131" s="871">
        <f>$H$144*F131</f>
        <v>0</v>
      </c>
      <c r="I131" s="872"/>
      <c r="K131" s="489"/>
    </row>
    <row r="132" spans="1:13">
      <c r="A132" s="878" t="s">
        <v>169</v>
      </c>
      <c r="B132" s="879"/>
      <c r="C132" s="879"/>
      <c r="D132" s="879"/>
      <c r="E132" s="880"/>
      <c r="F132" s="881"/>
      <c r="G132" s="882"/>
      <c r="H132" s="900">
        <f>SUM(H129:I131)</f>
        <v>0</v>
      </c>
      <c r="I132" s="901"/>
    </row>
    <row r="133" spans="1:13" ht="12.75" thickBot="1">
      <c r="A133" s="858" t="s">
        <v>221</v>
      </c>
      <c r="B133" s="859"/>
      <c r="C133" s="859"/>
      <c r="D133" s="859"/>
      <c r="E133" s="860"/>
      <c r="F133" s="892">
        <f>SUM(F127,F132)</f>
        <v>0</v>
      </c>
      <c r="G133" s="893"/>
      <c r="H133" s="888">
        <f>SUM(H127,H132)</f>
        <v>0</v>
      </c>
      <c r="I133" s="889"/>
    </row>
    <row r="134" spans="1:13" ht="12.75" thickBot="1">
      <c r="A134" s="885"/>
      <c r="B134" s="886"/>
      <c r="C134" s="886"/>
      <c r="D134" s="886"/>
      <c r="E134" s="886"/>
      <c r="F134" s="886"/>
      <c r="G134" s="886"/>
      <c r="H134" s="886"/>
      <c r="I134" s="887"/>
    </row>
    <row r="135" spans="1:13" ht="14.45" customHeight="1">
      <c r="A135" s="873" t="s">
        <v>623</v>
      </c>
      <c r="B135" s="874"/>
      <c r="C135" s="874"/>
      <c r="D135" s="874"/>
      <c r="E135" s="874"/>
      <c r="F135" s="874"/>
      <c r="G135" s="874"/>
      <c r="H135" s="874"/>
      <c r="I135" s="875"/>
    </row>
    <row r="136" spans="1:13" ht="14.45" customHeight="1">
      <c r="A136" s="890" t="s">
        <v>624</v>
      </c>
      <c r="B136" s="891"/>
      <c r="C136" s="891"/>
      <c r="D136" s="891"/>
      <c r="E136" s="891"/>
      <c r="F136" s="891"/>
      <c r="G136" s="891"/>
      <c r="H136" s="876"/>
      <c r="I136" s="877"/>
    </row>
    <row r="137" spans="1:13" ht="14.45" customHeight="1">
      <c r="A137" s="60" t="s">
        <v>149</v>
      </c>
      <c r="B137" s="840" t="s">
        <v>625</v>
      </c>
      <c r="C137" s="840"/>
      <c r="D137" s="840"/>
      <c r="E137" s="840"/>
      <c r="F137" s="840"/>
      <c r="G137" s="840"/>
      <c r="H137" s="836">
        <f>H41</f>
        <v>0</v>
      </c>
      <c r="I137" s="837"/>
    </row>
    <row r="138" spans="1:13" ht="14.45" customHeight="1">
      <c r="A138" s="60" t="s">
        <v>150</v>
      </c>
      <c r="B138" s="840" t="s">
        <v>626</v>
      </c>
      <c r="C138" s="840"/>
      <c r="D138" s="840"/>
      <c r="E138" s="840"/>
      <c r="F138" s="840"/>
      <c r="G138" s="840"/>
      <c r="H138" s="836">
        <f>H80</f>
        <v>0</v>
      </c>
      <c r="I138" s="837"/>
    </row>
    <row r="139" spans="1:13" ht="14.45" customHeight="1">
      <c r="A139" s="60" t="s">
        <v>151</v>
      </c>
      <c r="B139" s="840" t="s">
        <v>64</v>
      </c>
      <c r="C139" s="840"/>
      <c r="D139" s="840"/>
      <c r="E139" s="840"/>
      <c r="F139" s="840"/>
      <c r="G139" s="840"/>
      <c r="H139" s="836">
        <f>H90</f>
        <v>0</v>
      </c>
      <c r="I139" s="837"/>
    </row>
    <row r="140" spans="1:13" ht="14.45" customHeight="1">
      <c r="A140" s="60" t="s">
        <v>152</v>
      </c>
      <c r="B140" s="840" t="s">
        <v>65</v>
      </c>
      <c r="C140" s="840"/>
      <c r="D140" s="840"/>
      <c r="E140" s="840"/>
      <c r="F140" s="840"/>
      <c r="G140" s="840"/>
      <c r="H140" s="836">
        <f>H112</f>
        <v>0</v>
      </c>
      <c r="I140" s="837"/>
    </row>
    <row r="141" spans="1:13" ht="14.45" customHeight="1">
      <c r="A141" s="60" t="s">
        <v>153</v>
      </c>
      <c r="B141" s="840" t="s">
        <v>66</v>
      </c>
      <c r="C141" s="840"/>
      <c r="D141" s="840"/>
      <c r="E141" s="840"/>
      <c r="F141" s="840"/>
      <c r="G141" s="840"/>
      <c r="H141" s="836">
        <f>H121</f>
        <v>0</v>
      </c>
      <c r="I141" s="837"/>
    </row>
    <row r="142" spans="1:13" ht="14.45" customHeight="1">
      <c r="A142" s="841" t="s">
        <v>67</v>
      </c>
      <c r="B142" s="842"/>
      <c r="C142" s="842"/>
      <c r="D142" s="842"/>
      <c r="E142" s="842"/>
      <c r="F142" s="842"/>
      <c r="G142" s="842"/>
      <c r="H142" s="838">
        <f>SUM(H137:I141)</f>
        <v>0</v>
      </c>
      <c r="I142" s="839"/>
      <c r="J142" s="35"/>
      <c r="K142" s="35"/>
      <c r="M142" s="36"/>
    </row>
    <row r="143" spans="1:13" ht="14.45" customHeight="1">
      <c r="A143" s="60" t="s">
        <v>154</v>
      </c>
      <c r="B143" s="840" t="s">
        <v>68</v>
      </c>
      <c r="C143" s="840"/>
      <c r="D143" s="840"/>
      <c r="E143" s="840"/>
      <c r="F143" s="840"/>
      <c r="G143" s="840"/>
      <c r="H143" s="836">
        <f>H133</f>
        <v>0</v>
      </c>
      <c r="I143" s="837"/>
    </row>
    <row r="144" spans="1:13" ht="14.45" customHeight="1" thickBot="1">
      <c r="A144" s="863" t="s">
        <v>69</v>
      </c>
      <c r="B144" s="864"/>
      <c r="C144" s="864"/>
      <c r="D144" s="864"/>
      <c r="E144" s="864"/>
      <c r="F144" s="864"/>
      <c r="G144" s="864"/>
      <c r="H144" s="861">
        <f>SUM(H41,H48,H60,H73,H90,H101,H106,H121,H127)/(1-F132)</f>
        <v>0</v>
      </c>
      <c r="I144" s="862"/>
      <c r="J144" s="35"/>
      <c r="K144" s="35"/>
    </row>
    <row r="145" spans="1:11" ht="12.75" thickBot="1">
      <c r="A145" s="835"/>
      <c r="B145" s="835"/>
      <c r="C145" s="835"/>
      <c r="D145" s="835"/>
      <c r="E145" s="835"/>
      <c r="F145" s="835"/>
      <c r="G145" s="835"/>
      <c r="H145" s="835"/>
      <c r="I145" s="835"/>
    </row>
    <row r="146" spans="1:11" ht="14.45" customHeight="1">
      <c r="A146" s="873" t="s">
        <v>70</v>
      </c>
      <c r="B146" s="874"/>
      <c r="C146" s="874"/>
      <c r="D146" s="874"/>
      <c r="E146" s="874"/>
      <c r="F146" s="874"/>
      <c r="G146" s="874"/>
      <c r="H146" s="874"/>
      <c r="I146" s="875"/>
      <c r="K146" s="35"/>
    </row>
    <row r="147" spans="1:11" ht="14.45" customHeight="1">
      <c r="A147" s="1191" t="s">
        <v>71</v>
      </c>
      <c r="B147" s="840"/>
      <c r="C147" s="840"/>
      <c r="D147" s="840"/>
      <c r="E147" s="840"/>
      <c r="F147" s="840"/>
      <c r="G147" s="840"/>
      <c r="H147" s="1185">
        <f>H144</f>
        <v>0</v>
      </c>
      <c r="I147" s="1186"/>
    </row>
    <row r="148" spans="1:11" ht="14.45" customHeight="1">
      <c r="A148" s="1191" t="s">
        <v>72</v>
      </c>
      <c r="B148" s="840"/>
      <c r="C148" s="840"/>
      <c r="D148" s="840"/>
      <c r="E148" s="840"/>
      <c r="F148" s="840"/>
      <c r="G148" s="840"/>
      <c r="H148" s="1192">
        <f>F25</f>
        <v>1</v>
      </c>
      <c r="I148" s="1186"/>
    </row>
    <row r="149" spans="1:11" ht="14.45" customHeight="1" thickBot="1">
      <c r="A149" s="1189" t="s">
        <v>156</v>
      </c>
      <c r="B149" s="1190"/>
      <c r="C149" s="1190"/>
      <c r="D149" s="1190"/>
      <c r="E149" s="1190"/>
      <c r="F149" s="1190"/>
      <c r="G149" s="1190"/>
      <c r="H149" s="1183">
        <f>H147*H148</f>
        <v>0</v>
      </c>
      <c r="I149" s="1184"/>
      <c r="J149" s="603" t="s">
        <v>736</v>
      </c>
    </row>
    <row r="151" spans="1:11" ht="15">
      <c r="B151"/>
      <c r="C151"/>
      <c r="D151"/>
      <c r="E151"/>
      <c r="F151"/>
      <c r="G151"/>
      <c r="H151"/>
    </row>
    <row r="152" spans="1:11" ht="15">
      <c r="B152"/>
      <c r="C152"/>
      <c r="D152"/>
      <c r="E152"/>
      <c r="F152"/>
      <c r="G152"/>
      <c r="H152"/>
      <c r="J152" s="42"/>
    </row>
    <row r="153" spans="1:11" ht="15">
      <c r="B153"/>
      <c r="C153"/>
      <c r="D153"/>
      <c r="E153"/>
      <c r="F153"/>
      <c r="G153"/>
      <c r="H153"/>
    </row>
    <row r="154" spans="1:11" ht="15">
      <c r="B154"/>
      <c r="C154"/>
      <c r="D154"/>
      <c r="E154"/>
      <c r="F154"/>
      <c r="G154"/>
      <c r="H154"/>
    </row>
    <row r="155" spans="1:11" ht="15">
      <c r="B155"/>
      <c r="C155"/>
      <c r="D155"/>
      <c r="E155"/>
      <c r="F155"/>
      <c r="G155"/>
      <c r="H155"/>
    </row>
    <row r="156" spans="1:11" ht="15">
      <c r="B156"/>
      <c r="C156"/>
      <c r="D156"/>
      <c r="E156"/>
      <c r="F156"/>
      <c r="G156"/>
      <c r="H156"/>
    </row>
    <row r="157" spans="1:11" ht="15">
      <c r="B157"/>
      <c r="C157"/>
      <c r="D157"/>
      <c r="E157"/>
      <c r="F157"/>
      <c r="G157"/>
      <c r="H157"/>
    </row>
  </sheetData>
  <mergeCells count="294">
    <mergeCell ref="A146:I146"/>
    <mergeCell ref="H144:I144"/>
    <mergeCell ref="H139:I139"/>
    <mergeCell ref="B139:G139"/>
    <mergeCell ref="A145:I145"/>
    <mergeCell ref="A142:G142"/>
    <mergeCell ref="H141:I141"/>
    <mergeCell ref="H143:I143"/>
    <mergeCell ref="B141:G141"/>
    <mergeCell ref="H140:I140"/>
    <mergeCell ref="A134:I134"/>
    <mergeCell ref="H137:I137"/>
    <mergeCell ref="A135:I135"/>
    <mergeCell ref="H136:I136"/>
    <mergeCell ref="B137:G137"/>
    <mergeCell ref="B143:G143"/>
    <mergeCell ref="A144:G144"/>
    <mergeCell ref="H142:I142"/>
    <mergeCell ref="B138:G138"/>
    <mergeCell ref="H138:I138"/>
    <mergeCell ref="A136:G136"/>
    <mergeCell ref="B140:G140"/>
    <mergeCell ref="H124:I124"/>
    <mergeCell ref="H125:I125"/>
    <mergeCell ref="H128:I128"/>
    <mergeCell ref="B125:E125"/>
    <mergeCell ref="H127:I127"/>
    <mergeCell ref="F127:G127"/>
    <mergeCell ref="A127:E127"/>
    <mergeCell ref="H126:I126"/>
    <mergeCell ref="A149:G149"/>
    <mergeCell ref="H149:I149"/>
    <mergeCell ref="A147:G147"/>
    <mergeCell ref="H147:I147"/>
    <mergeCell ref="A148:G148"/>
    <mergeCell ref="H148:I148"/>
    <mergeCell ref="H131:I131"/>
    <mergeCell ref="F131:G131"/>
    <mergeCell ref="A131:B131"/>
    <mergeCell ref="H132:I132"/>
    <mergeCell ref="F132:G132"/>
    <mergeCell ref="C131:D131"/>
    <mergeCell ref="A132:E132"/>
    <mergeCell ref="H133:I133"/>
    <mergeCell ref="F133:G133"/>
    <mergeCell ref="A133:E133"/>
    <mergeCell ref="H130:I130"/>
    <mergeCell ref="C129:D130"/>
    <mergeCell ref="A130:B130"/>
    <mergeCell ref="F130:G130"/>
    <mergeCell ref="A129:B129"/>
    <mergeCell ref="F129:G129"/>
    <mergeCell ref="H129:I129"/>
    <mergeCell ref="F128:G128"/>
    <mergeCell ref="B128:E128"/>
    <mergeCell ref="A102:I102"/>
    <mergeCell ref="A101:E101"/>
    <mergeCell ref="H101:I101"/>
    <mergeCell ref="B117:G117"/>
    <mergeCell ref="B118:G118"/>
    <mergeCell ref="A112:G112"/>
    <mergeCell ref="B111:G111"/>
    <mergeCell ref="B124:E124"/>
    <mergeCell ref="F126:G126"/>
    <mergeCell ref="F124:G124"/>
    <mergeCell ref="F125:G125"/>
    <mergeCell ref="B126:E126"/>
    <mergeCell ref="A121:G121"/>
    <mergeCell ref="H121:I121"/>
    <mergeCell ref="A122:I122"/>
    <mergeCell ref="H118:I118"/>
    <mergeCell ref="B119:G119"/>
    <mergeCell ref="H119:I119"/>
    <mergeCell ref="B116:G116"/>
    <mergeCell ref="H116:I116"/>
    <mergeCell ref="H117:I117"/>
    <mergeCell ref="H120:I120"/>
    <mergeCell ref="B120:G120"/>
    <mergeCell ref="A123:I123"/>
    <mergeCell ref="H110:I110"/>
    <mergeCell ref="H99:I99"/>
    <mergeCell ref="H104:I104"/>
    <mergeCell ref="H105:I105"/>
    <mergeCell ref="B105:E105"/>
    <mergeCell ref="H109:I109"/>
    <mergeCell ref="A108:I108"/>
    <mergeCell ref="B115:G115"/>
    <mergeCell ref="H115:I115"/>
    <mergeCell ref="H106:I106"/>
    <mergeCell ref="F106:G106"/>
    <mergeCell ref="B109:G109"/>
    <mergeCell ref="H112:I112"/>
    <mergeCell ref="H111:I111"/>
    <mergeCell ref="A106:E106"/>
    <mergeCell ref="B110:G110"/>
    <mergeCell ref="A107:I107"/>
    <mergeCell ref="A114:I114"/>
    <mergeCell ref="A113:I113"/>
    <mergeCell ref="F105:G105"/>
    <mergeCell ref="B100:E100"/>
    <mergeCell ref="A103:I103"/>
    <mergeCell ref="B104:E104"/>
    <mergeCell ref="F104:G104"/>
    <mergeCell ref="F101:G101"/>
    <mergeCell ref="H100:I100"/>
    <mergeCell ref="H97:I97"/>
    <mergeCell ref="F98:G98"/>
    <mergeCell ref="F100:G100"/>
    <mergeCell ref="F96:G96"/>
    <mergeCell ref="H95:I95"/>
    <mergeCell ref="F94:G94"/>
    <mergeCell ref="B94:E94"/>
    <mergeCell ref="F97:G97"/>
    <mergeCell ref="H98:I98"/>
    <mergeCell ref="B95:E95"/>
    <mergeCell ref="F99:G99"/>
    <mergeCell ref="B98:E98"/>
    <mergeCell ref="B97:E97"/>
    <mergeCell ref="F95:G95"/>
    <mergeCell ref="B96:E96"/>
    <mergeCell ref="B99:E99"/>
    <mergeCell ref="H94:I94"/>
    <mergeCell ref="H96:I96"/>
    <mergeCell ref="H89:I89"/>
    <mergeCell ref="A93:I93"/>
    <mergeCell ref="A92:I92"/>
    <mergeCell ref="A91:I91"/>
    <mergeCell ref="A90:E90"/>
    <mergeCell ref="B89:E89"/>
    <mergeCell ref="F90:G90"/>
    <mergeCell ref="F89:G89"/>
    <mergeCell ref="H90:I90"/>
    <mergeCell ref="A81:I81"/>
    <mergeCell ref="A82:I82"/>
    <mergeCell ref="B79:G79"/>
    <mergeCell ref="H78:I78"/>
    <mergeCell ref="H79:I79"/>
    <mergeCell ref="F84:G84"/>
    <mergeCell ref="H84:I84"/>
    <mergeCell ref="B78:G78"/>
    <mergeCell ref="F83:G83"/>
    <mergeCell ref="A80:G80"/>
    <mergeCell ref="H83:I83"/>
    <mergeCell ref="B84:E84"/>
    <mergeCell ref="B83:E83"/>
    <mergeCell ref="B88:E88"/>
    <mergeCell ref="H87:I87"/>
    <mergeCell ref="H88:I88"/>
    <mergeCell ref="F88:G88"/>
    <mergeCell ref="B87:E87"/>
    <mergeCell ref="F87:G87"/>
    <mergeCell ref="B85:E85"/>
    <mergeCell ref="H85:I85"/>
    <mergeCell ref="F86:G86"/>
    <mergeCell ref="B86:E86"/>
    <mergeCell ref="H86:I86"/>
    <mergeCell ref="F85:G85"/>
    <mergeCell ref="A73:G73"/>
    <mergeCell ref="H77:I77"/>
    <mergeCell ref="B77:G77"/>
    <mergeCell ref="A74:I74"/>
    <mergeCell ref="A75:I75"/>
    <mergeCell ref="H76:I76"/>
    <mergeCell ref="H73:I73"/>
    <mergeCell ref="B76:G76"/>
    <mergeCell ref="H80:I80"/>
    <mergeCell ref="B68:G68"/>
    <mergeCell ref="H68:I68"/>
    <mergeCell ref="H72:I72"/>
    <mergeCell ref="H69:I69"/>
    <mergeCell ref="H70:I70"/>
    <mergeCell ref="B69:G69"/>
    <mergeCell ref="B71:G71"/>
    <mergeCell ref="B72:G72"/>
    <mergeCell ref="H71:I71"/>
    <mergeCell ref="B70:G70"/>
    <mergeCell ref="A62:I62"/>
    <mergeCell ref="A64:A65"/>
    <mergeCell ref="A66:A67"/>
    <mergeCell ref="H63:I63"/>
    <mergeCell ref="B66:B67"/>
    <mergeCell ref="H66:I67"/>
    <mergeCell ref="B64:B65"/>
    <mergeCell ref="H64:I65"/>
    <mergeCell ref="B63:G63"/>
    <mergeCell ref="A61:I61"/>
    <mergeCell ref="B59:F59"/>
    <mergeCell ref="H56:I56"/>
    <mergeCell ref="H57:I57"/>
    <mergeCell ref="H59:I59"/>
    <mergeCell ref="H58:I58"/>
    <mergeCell ref="B57:F57"/>
    <mergeCell ref="H60:I60"/>
    <mergeCell ref="H52:I52"/>
    <mergeCell ref="A60:F60"/>
    <mergeCell ref="H53:I53"/>
    <mergeCell ref="B55:F55"/>
    <mergeCell ref="H54:I54"/>
    <mergeCell ref="B53:F53"/>
    <mergeCell ref="B56:F56"/>
    <mergeCell ref="B58:F58"/>
    <mergeCell ref="H55:I55"/>
    <mergeCell ref="B52:F52"/>
    <mergeCell ref="A50:I50"/>
    <mergeCell ref="H51:I51"/>
    <mergeCell ref="A49:I49"/>
    <mergeCell ref="B51:F51"/>
    <mergeCell ref="A41:E41"/>
    <mergeCell ref="A44:I44"/>
    <mergeCell ref="F41:G41"/>
    <mergeCell ref="H45:I45"/>
    <mergeCell ref="A43:I43"/>
    <mergeCell ref="H41:I41"/>
    <mergeCell ref="B46:E46"/>
    <mergeCell ref="A48:E48"/>
    <mergeCell ref="B45:E45"/>
    <mergeCell ref="H47:I47"/>
    <mergeCell ref="F47:G47"/>
    <mergeCell ref="F48:G48"/>
    <mergeCell ref="H48:I48"/>
    <mergeCell ref="H46:I46"/>
    <mergeCell ref="F46:G46"/>
    <mergeCell ref="F40:G40"/>
    <mergeCell ref="F36:G36"/>
    <mergeCell ref="H35:I35"/>
    <mergeCell ref="H34:I34"/>
    <mergeCell ref="F35:G35"/>
    <mergeCell ref="F34:G34"/>
    <mergeCell ref="B40:D40"/>
    <mergeCell ref="B38:D38"/>
    <mergeCell ref="B47:E47"/>
    <mergeCell ref="H37:I37"/>
    <mergeCell ref="H38:I38"/>
    <mergeCell ref="H40:I40"/>
    <mergeCell ref="H39:I39"/>
    <mergeCell ref="F38:G38"/>
    <mergeCell ref="F39:G39"/>
    <mergeCell ref="F45:G45"/>
    <mergeCell ref="B36:D36"/>
    <mergeCell ref="F32:G32"/>
    <mergeCell ref="B35:D35"/>
    <mergeCell ref="H31:I31"/>
    <mergeCell ref="B31:E31"/>
    <mergeCell ref="H32:I32"/>
    <mergeCell ref="B34:E34"/>
    <mergeCell ref="B39:D39"/>
    <mergeCell ref="H24:I24"/>
    <mergeCell ref="B33:C33"/>
    <mergeCell ref="F33:G33"/>
    <mergeCell ref="H33:I33"/>
    <mergeCell ref="B32:C32"/>
    <mergeCell ref="B37:D37"/>
    <mergeCell ref="F37:G37"/>
    <mergeCell ref="H36:I36"/>
    <mergeCell ref="F31:G31"/>
    <mergeCell ref="A20:E20"/>
    <mergeCell ref="H30:I30"/>
    <mergeCell ref="F18:I18"/>
    <mergeCell ref="F20:I20"/>
    <mergeCell ref="A18:E18"/>
    <mergeCell ref="A23:E23"/>
    <mergeCell ref="A22:E22"/>
    <mergeCell ref="F23:I23"/>
    <mergeCell ref="A24:E24"/>
    <mergeCell ref="F24:G24"/>
    <mergeCell ref="A19:E19"/>
    <mergeCell ref="F19:I19"/>
    <mergeCell ref="B30:G30"/>
    <mergeCell ref="A27:I27"/>
    <mergeCell ref="F25:I25"/>
    <mergeCell ref="A25:E25"/>
    <mergeCell ref="A29:I29"/>
    <mergeCell ref="A21:E21"/>
    <mergeCell ref="F22:I22"/>
    <mergeCell ref="F21:I21"/>
    <mergeCell ref="A1:I1"/>
    <mergeCell ref="F10:I10"/>
    <mergeCell ref="A2:I2"/>
    <mergeCell ref="A4:I4"/>
    <mergeCell ref="A8:E8"/>
    <mergeCell ref="A10:E10"/>
    <mergeCell ref="F8:I8"/>
    <mergeCell ref="F9:I9"/>
    <mergeCell ref="H5:I5"/>
    <mergeCell ref="A7:I7"/>
    <mergeCell ref="A17:I17"/>
    <mergeCell ref="A15:I15"/>
    <mergeCell ref="A13:E13"/>
    <mergeCell ref="A9:E9"/>
    <mergeCell ref="A11:E11"/>
    <mergeCell ref="F11:I11"/>
    <mergeCell ref="F12:I12"/>
    <mergeCell ref="A12:E12"/>
    <mergeCell ref="F13:I13"/>
  </mergeCells>
  <phoneticPr fontId="16" type="noConversion"/>
  <pageMargins left="0.70866141732283472" right="0.51181102362204722" top="0.62992125984251968" bottom="0.62992125984251968" header="0.31496062992125984" footer="0.31496062992125984"/>
  <pageSetup paperSize="9" scale="75" fitToHeight="3" orientation="portrait" r:id="rId1"/>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92D050"/>
  </sheetPr>
  <dimension ref="A1:M158"/>
  <sheetViews>
    <sheetView showGridLines="0" topLeftCell="A10" zoomScaleNormal="100" zoomScaleSheetLayoutView="100" workbookViewId="0">
      <selection activeCell="B34" sqref="B34:E34"/>
    </sheetView>
  </sheetViews>
  <sheetFormatPr defaultColWidth="8.85546875" defaultRowHeight="12"/>
  <cols>
    <col min="1" max="1" width="8.42578125" style="14" bestFit="1" customWidth="1"/>
    <col min="2" max="2" width="33.28515625" style="14" customWidth="1"/>
    <col min="3" max="3" width="14" style="14" bestFit="1" customWidth="1"/>
    <col min="4" max="4" width="10.140625" style="14" customWidth="1"/>
    <col min="5" max="5" width="9.7109375" style="14" bestFit="1" customWidth="1"/>
    <col min="6" max="6" width="6.7109375" style="14" bestFit="1" customWidth="1"/>
    <col min="7" max="7" width="8.85546875" style="14" bestFit="1" customWidth="1"/>
    <col min="8" max="8" width="10" style="18" customWidth="1"/>
    <col min="9" max="9" width="12.7109375" style="18" customWidth="1"/>
    <col min="10" max="10" width="6.28515625" style="14" bestFit="1" customWidth="1"/>
    <col min="11" max="11" width="11.7109375" style="14" bestFit="1" customWidth="1"/>
    <col min="12" max="13" width="13.28515625" style="14" customWidth="1"/>
    <col min="14" max="16384" width="8.85546875" style="14"/>
  </cols>
  <sheetData>
    <row r="1" spans="1:12" ht="18.75" customHeight="1">
      <c r="A1" s="1087" t="s">
        <v>91</v>
      </c>
      <c r="B1" s="1088"/>
      <c r="C1" s="1088"/>
      <c r="D1" s="1088"/>
      <c r="E1" s="1088"/>
      <c r="F1" s="1088"/>
      <c r="G1" s="1088"/>
      <c r="H1" s="1088"/>
      <c r="I1" s="1089"/>
      <c r="J1" s="13" t="s">
        <v>4</v>
      </c>
      <c r="L1" s="43"/>
    </row>
    <row r="2" spans="1:12" ht="20.25" customHeight="1" thickBot="1">
      <c r="A2" s="1100" t="s">
        <v>92</v>
      </c>
      <c r="B2" s="1101"/>
      <c r="C2" s="1101"/>
      <c r="D2" s="1101"/>
      <c r="E2" s="1101"/>
      <c r="F2" s="1101"/>
      <c r="G2" s="1101"/>
      <c r="H2" s="1101"/>
      <c r="I2" s="1102"/>
      <c r="J2" s="13"/>
    </row>
    <row r="3" spans="1:12" ht="15.6" customHeight="1" thickBot="1">
      <c r="A3" s="15"/>
      <c r="B3" s="15"/>
      <c r="C3" s="15"/>
      <c r="D3" s="15"/>
      <c r="E3" s="15"/>
      <c r="F3" s="15"/>
      <c r="G3" s="15"/>
      <c r="H3" s="15"/>
      <c r="I3" s="15"/>
    </row>
    <row r="4" spans="1:12" ht="14.45" customHeight="1" thickBot="1">
      <c r="A4" s="1193" t="s">
        <v>196</v>
      </c>
      <c r="B4" s="1194"/>
      <c r="C4" s="1194"/>
      <c r="D4" s="1194"/>
      <c r="E4" s="1194"/>
      <c r="F4" s="1194"/>
      <c r="G4" s="1194"/>
      <c r="H4" s="1194"/>
      <c r="I4" s="1195"/>
    </row>
    <row r="5" spans="1:12" ht="24.75" customHeight="1" thickBot="1">
      <c r="A5" s="48" t="s">
        <v>175</v>
      </c>
      <c r="B5" s="44" t="str">
        <f>'Sinteses de CCT''s'!C4</f>
        <v xml:space="preserve">Pregão Eletrônico nº </v>
      </c>
      <c r="C5" s="47" t="s">
        <v>176</v>
      </c>
      <c r="D5" s="45">
        <f>'Sinteses de CCT''s'!E4</f>
        <v>0</v>
      </c>
      <c r="E5" s="48" t="s">
        <v>186</v>
      </c>
      <c r="F5" s="46">
        <f>'Sinteses de CCT''s'!G4</f>
        <v>0</v>
      </c>
      <c r="G5" s="48" t="s">
        <v>174</v>
      </c>
      <c r="H5" s="1105">
        <f>'Sinteses de CCT''s'!I4</f>
        <v>0</v>
      </c>
      <c r="I5" s="1106"/>
    </row>
    <row r="6" spans="1:12" ht="12.75" thickBot="1">
      <c r="A6" s="16"/>
      <c r="B6" s="17"/>
      <c r="C6" s="18"/>
      <c r="D6" s="19"/>
      <c r="E6" s="17"/>
      <c r="F6" s="18"/>
      <c r="G6" s="17"/>
      <c r="H6" s="17"/>
      <c r="I6" s="17"/>
    </row>
    <row r="7" spans="1:12" ht="21" customHeight="1">
      <c r="A7" s="1198" t="s">
        <v>197</v>
      </c>
      <c r="B7" s="1199"/>
      <c r="C7" s="1199"/>
      <c r="D7" s="1199"/>
      <c r="E7" s="1199"/>
      <c r="F7" s="1199"/>
      <c r="G7" s="1199"/>
      <c r="H7" s="1199"/>
      <c r="I7" s="1200"/>
    </row>
    <row r="8" spans="1:12" ht="15">
      <c r="A8" s="1096" t="s">
        <v>198</v>
      </c>
      <c r="B8" s="1097"/>
      <c r="C8" s="1097"/>
      <c r="D8" s="1097"/>
      <c r="E8" s="1097"/>
      <c r="F8" s="1098" t="s">
        <v>199</v>
      </c>
      <c r="G8" s="1097"/>
      <c r="H8" s="1097"/>
      <c r="I8" s="1099"/>
    </row>
    <row r="9" spans="1:12" ht="13.5" customHeight="1">
      <c r="A9" s="1064" t="s">
        <v>177</v>
      </c>
      <c r="B9" s="835"/>
      <c r="C9" s="835"/>
      <c r="D9" s="835"/>
      <c r="E9" s="835"/>
      <c r="F9" s="1104"/>
      <c r="G9" s="1056"/>
      <c r="H9" s="1056"/>
      <c r="I9" s="1057"/>
    </row>
    <row r="10" spans="1:12" ht="13.5" customHeight="1">
      <c r="A10" s="1064" t="s">
        <v>178</v>
      </c>
      <c r="B10" s="835"/>
      <c r="C10" s="835"/>
      <c r="D10" s="835"/>
      <c r="E10" s="835"/>
      <c r="F10" s="1103" t="s">
        <v>182</v>
      </c>
      <c r="G10" s="1056"/>
      <c r="H10" s="1056"/>
      <c r="I10" s="1057"/>
    </row>
    <row r="11" spans="1:12" ht="13.5" customHeight="1">
      <c r="A11" s="1064" t="s">
        <v>179</v>
      </c>
      <c r="B11" s="835"/>
      <c r="C11" s="835"/>
      <c r="D11" s="835"/>
      <c r="E11" s="835"/>
      <c r="F11" s="1103" t="str">
        <f>'Sinteses de CCT''s'!C10</f>
        <v>01/11/2023 a 31/10/2024</v>
      </c>
      <c r="G11" s="1056"/>
      <c r="H11" s="1056"/>
      <c r="I11" s="1057"/>
    </row>
    <row r="12" spans="1:12" ht="13.5" customHeight="1">
      <c r="A12" s="1064" t="s">
        <v>180</v>
      </c>
      <c r="B12" s="1065"/>
      <c r="C12" s="1065"/>
      <c r="D12" s="1065"/>
      <c r="E12" s="1065"/>
      <c r="F12" s="1108" t="str">
        <f>'Sinteses de CCT''s'!C9</f>
        <v>SINDUSCON MG</v>
      </c>
      <c r="G12" s="1056"/>
      <c r="H12" s="1056"/>
      <c r="I12" s="1057"/>
    </row>
    <row r="13" spans="1:12" ht="13.5" customHeight="1" thickBot="1">
      <c r="A13" s="1073" t="s">
        <v>181</v>
      </c>
      <c r="B13" s="1107"/>
      <c r="C13" s="1107"/>
      <c r="D13" s="1107"/>
      <c r="E13" s="1107"/>
      <c r="F13" s="1110">
        <v>12</v>
      </c>
      <c r="G13" s="1044"/>
      <c r="H13" s="1044"/>
      <c r="I13" s="1111"/>
    </row>
    <row r="14" spans="1:12">
      <c r="A14" s="16"/>
      <c r="B14" s="17"/>
      <c r="C14" s="18"/>
      <c r="D14" s="19"/>
      <c r="E14" s="17"/>
      <c r="F14" s="18"/>
      <c r="G14" s="17"/>
      <c r="H14" s="17"/>
      <c r="I14" s="17"/>
    </row>
    <row r="15" spans="1:12" ht="14.45" customHeight="1">
      <c r="A15" s="745" t="s">
        <v>191</v>
      </c>
      <c r="B15" s="745"/>
      <c r="C15" s="745"/>
      <c r="D15" s="745"/>
      <c r="E15" s="745"/>
      <c r="F15" s="745"/>
      <c r="G15" s="745"/>
      <c r="H15" s="745"/>
      <c r="I15" s="745"/>
    </row>
    <row r="16" spans="1:12" ht="8.25" customHeight="1" thickBot="1">
      <c r="A16" s="15"/>
      <c r="B16" s="15"/>
      <c r="C16" s="15"/>
      <c r="D16" s="15"/>
      <c r="E16" s="15"/>
      <c r="F16" s="15"/>
      <c r="G16" s="15"/>
      <c r="H16" s="15"/>
      <c r="I16" s="15"/>
    </row>
    <row r="17" spans="1:11" ht="18.75" customHeight="1" thickBot="1">
      <c r="A17" s="1058" t="s">
        <v>200</v>
      </c>
      <c r="B17" s="1059"/>
      <c r="C17" s="1059"/>
      <c r="D17" s="1059"/>
      <c r="E17" s="1059"/>
      <c r="F17" s="1059"/>
      <c r="G17" s="1059"/>
      <c r="H17" s="1059"/>
      <c r="I17" s="1060"/>
    </row>
    <row r="18" spans="1:11" ht="14.45" customHeight="1">
      <c r="A18" s="1064" t="s">
        <v>201</v>
      </c>
      <c r="B18" s="1065"/>
      <c r="C18" s="1065"/>
      <c r="D18" s="1065"/>
      <c r="E18" s="1065"/>
      <c r="F18" s="1061" t="s">
        <v>93</v>
      </c>
      <c r="G18" s="1062"/>
      <c r="H18" s="1062"/>
      <c r="I18" s="1063"/>
    </row>
    <row r="19" spans="1:11" ht="14.45" customHeight="1">
      <c r="A19" s="1064" t="s">
        <v>183</v>
      </c>
      <c r="B19" s="1065"/>
      <c r="C19" s="1065"/>
      <c r="D19" s="1065"/>
      <c r="E19" s="1065"/>
      <c r="F19" s="1055" t="str">
        <f>F11</f>
        <v>01/11/2023 a 31/10/2024</v>
      </c>
      <c r="G19" s="1056"/>
      <c r="H19" s="1056"/>
      <c r="I19" s="1057"/>
    </row>
    <row r="20" spans="1:11">
      <c r="A20" s="1064" t="s">
        <v>185</v>
      </c>
      <c r="B20" s="1065"/>
      <c r="C20" s="1065"/>
      <c r="D20" s="1065"/>
      <c r="E20" s="1065"/>
      <c r="F20" s="1055" t="str">
        <f>VLOOKUP(J1,'Sinteses de CCT''s'!$B$14:$J$20,2,0)</f>
        <v xml:space="preserve">Encanador c/ Insalubridade Diurno </v>
      </c>
      <c r="G20" s="1056"/>
      <c r="H20" s="1056"/>
      <c r="I20" s="1057"/>
    </row>
    <row r="21" spans="1:11">
      <c r="A21" s="1064" t="s">
        <v>184</v>
      </c>
      <c r="B21" s="1065"/>
      <c r="C21" s="1065"/>
      <c r="D21" s="1065"/>
      <c r="E21" s="1065"/>
      <c r="F21" s="1075" t="s">
        <v>190</v>
      </c>
      <c r="G21" s="1076"/>
      <c r="H21" s="1076"/>
      <c r="I21" s="1077"/>
    </row>
    <row r="22" spans="1:11" ht="12.75" thickBot="1">
      <c r="A22" s="1073" t="s">
        <v>195</v>
      </c>
      <c r="B22" s="1074"/>
      <c r="C22" s="1074"/>
      <c r="D22" s="1074"/>
      <c r="E22" s="1074"/>
      <c r="F22" s="1078">
        <f>'Sinteses de CCT''s'!E17</f>
        <v>0</v>
      </c>
      <c r="G22" s="1079"/>
      <c r="H22" s="1079"/>
      <c r="I22" s="1080"/>
      <c r="K22" s="35"/>
    </row>
    <row r="23" spans="1:11" ht="14.45" customHeight="1">
      <c r="A23" s="1122" t="s">
        <v>187</v>
      </c>
      <c r="B23" s="1123"/>
      <c r="C23" s="1123"/>
      <c r="D23" s="1123"/>
      <c r="E23" s="1123"/>
      <c r="F23" s="1119" t="str">
        <f>F20</f>
        <v xml:space="preserve">Encanador c/ Insalubridade Diurno </v>
      </c>
      <c r="G23" s="1120"/>
      <c r="H23" s="1120"/>
      <c r="I23" s="1121"/>
      <c r="K23" s="35"/>
    </row>
    <row r="24" spans="1:11" ht="14.45" customHeight="1">
      <c r="A24" s="1117" t="s">
        <v>188</v>
      </c>
      <c r="B24" s="1118"/>
      <c r="C24" s="1118"/>
      <c r="D24" s="1118"/>
      <c r="E24" s="1118"/>
      <c r="F24" s="1119" t="str">
        <f>'Sinteses de CCT''s'!D17</f>
        <v>12x36 hs</v>
      </c>
      <c r="G24" s="1120"/>
      <c r="H24" s="1120">
        <v>210</v>
      </c>
      <c r="I24" s="1121"/>
      <c r="J24" s="18"/>
    </row>
    <row r="25" spans="1:11" ht="12.75" thickBot="1">
      <c r="A25" s="1116" t="s">
        <v>189</v>
      </c>
      <c r="B25" s="1068"/>
      <c r="C25" s="1068"/>
      <c r="D25" s="1068"/>
      <c r="E25" s="1068"/>
      <c r="F25" s="1112">
        <v>2</v>
      </c>
      <c r="G25" s="1044"/>
      <c r="H25" s="1044"/>
      <c r="I25" s="1111"/>
    </row>
    <row r="26" spans="1:11">
      <c r="A26" s="16"/>
      <c r="B26" s="17"/>
      <c r="C26" s="18"/>
      <c r="D26" s="19"/>
      <c r="E26" s="17"/>
      <c r="F26" s="18"/>
      <c r="G26" s="17"/>
      <c r="H26" s="17"/>
      <c r="I26" s="17"/>
    </row>
    <row r="27" spans="1:11" ht="14.45" customHeight="1">
      <c r="A27" s="745" t="s">
        <v>191</v>
      </c>
      <c r="B27" s="745"/>
      <c r="C27" s="745"/>
      <c r="D27" s="745"/>
      <c r="E27" s="745"/>
      <c r="F27" s="745"/>
      <c r="G27" s="745"/>
      <c r="H27" s="745"/>
      <c r="I27" s="745"/>
    </row>
    <row r="28" spans="1:11" ht="14.45" customHeight="1" thickBot="1">
      <c r="A28" s="15"/>
      <c r="B28" s="15"/>
      <c r="C28" s="15"/>
      <c r="D28" s="15"/>
      <c r="E28" s="15"/>
      <c r="F28" s="15"/>
      <c r="G28" s="15"/>
      <c r="H28" s="15"/>
      <c r="I28" s="15"/>
    </row>
    <row r="29" spans="1:11" ht="14.45" customHeight="1" thickBot="1">
      <c r="A29" s="1036" t="s">
        <v>202</v>
      </c>
      <c r="B29" s="1037"/>
      <c r="C29" s="1037"/>
      <c r="D29" s="1037"/>
      <c r="E29" s="1037"/>
      <c r="F29" s="1037"/>
      <c r="G29" s="1037"/>
      <c r="H29" s="1037"/>
      <c r="I29" s="1038"/>
    </row>
    <row r="30" spans="1:11" ht="17.25" customHeight="1">
      <c r="A30" s="52">
        <v>1</v>
      </c>
      <c r="B30" s="954" t="s">
        <v>203</v>
      </c>
      <c r="C30" s="954"/>
      <c r="D30" s="954"/>
      <c r="E30" s="954"/>
      <c r="F30" s="954"/>
      <c r="G30" s="954"/>
      <c r="H30" s="954" t="s">
        <v>192</v>
      </c>
      <c r="I30" s="955"/>
    </row>
    <row r="31" spans="1:11">
      <c r="A31" s="20" t="s">
        <v>149</v>
      </c>
      <c r="B31" s="904" t="s">
        <v>204</v>
      </c>
      <c r="C31" s="904"/>
      <c r="D31" s="904"/>
      <c r="E31" s="904"/>
      <c r="F31" s="938"/>
      <c r="G31" s="938"/>
      <c r="H31" s="1028">
        <f>F22/H24*H24</f>
        <v>0</v>
      </c>
      <c r="I31" s="1029"/>
    </row>
    <row r="32" spans="1:11" ht="12" customHeight="1">
      <c r="A32" s="20" t="s">
        <v>150</v>
      </c>
      <c r="B32" s="894" t="s">
        <v>205</v>
      </c>
      <c r="C32" s="896"/>
      <c r="D32" s="22" t="s">
        <v>206</v>
      </c>
      <c r="E32" s="108" t="s">
        <v>278</v>
      </c>
      <c r="F32" s="938"/>
      <c r="G32" s="938"/>
      <c r="H32" s="1028">
        <f>IF(E32="N",0,H31*0.3)</f>
        <v>0</v>
      </c>
      <c r="I32" s="1029"/>
    </row>
    <row r="33" spans="1:11" ht="12" customHeight="1">
      <c r="A33" s="20" t="s">
        <v>151</v>
      </c>
      <c r="B33" s="894" t="s">
        <v>207</v>
      </c>
      <c r="C33" s="896"/>
      <c r="D33" s="22" t="s">
        <v>206</v>
      </c>
      <c r="E33" s="24" t="s">
        <v>36</v>
      </c>
      <c r="F33" s="1071"/>
      <c r="G33" s="1072">
        <v>0.4</v>
      </c>
      <c r="H33" s="1028"/>
      <c r="I33" s="1029"/>
      <c r="J33" s="25"/>
      <c r="K33" s="35"/>
    </row>
    <row r="34" spans="1:11" ht="15">
      <c r="A34" s="20" t="s">
        <v>152</v>
      </c>
      <c r="B34" s="1045" t="s">
        <v>279</v>
      </c>
      <c r="C34" s="1046"/>
      <c r="D34" s="1046"/>
      <c r="E34" s="1047"/>
      <c r="F34" s="1208"/>
      <c r="G34" s="1209"/>
      <c r="H34" s="1206"/>
      <c r="I34" s="1207"/>
    </row>
    <row r="35" spans="1:11" ht="14.45" customHeight="1">
      <c r="A35" s="20" t="s">
        <v>153</v>
      </c>
      <c r="B35" s="913" t="s">
        <v>208</v>
      </c>
      <c r="C35" s="914"/>
      <c r="D35" s="915"/>
      <c r="E35" s="26">
        <v>0</v>
      </c>
      <c r="F35" s="1028">
        <f>H31/H24*1.2</f>
        <v>0</v>
      </c>
      <c r="G35" s="1028"/>
      <c r="H35" s="1028"/>
      <c r="I35" s="1029"/>
    </row>
    <row r="36" spans="1:11">
      <c r="A36" s="20" t="s">
        <v>154</v>
      </c>
      <c r="B36" s="913" t="s">
        <v>209</v>
      </c>
      <c r="C36" s="914"/>
      <c r="D36" s="915"/>
      <c r="E36" s="21"/>
      <c r="F36" s="938"/>
      <c r="G36" s="938"/>
      <c r="H36" s="1028"/>
      <c r="I36" s="1029"/>
    </row>
    <row r="37" spans="1:11" ht="14.45" customHeight="1">
      <c r="A37" s="20" t="s">
        <v>210</v>
      </c>
      <c r="B37" s="913" t="s">
        <v>211</v>
      </c>
      <c r="C37" s="914"/>
      <c r="D37" s="915"/>
      <c r="E37" s="21"/>
      <c r="F37" s="1030">
        <v>0</v>
      </c>
      <c r="G37" s="1030"/>
      <c r="H37" s="1028"/>
      <c r="I37" s="1029"/>
    </row>
    <row r="38" spans="1:11" ht="14.45" customHeight="1">
      <c r="A38" s="20" t="s">
        <v>154</v>
      </c>
      <c r="B38" s="913" t="s">
        <v>212</v>
      </c>
      <c r="C38" s="914"/>
      <c r="D38" s="915"/>
      <c r="E38" s="21"/>
      <c r="F38" s="1030">
        <v>0</v>
      </c>
      <c r="G38" s="1030"/>
      <c r="H38" s="1028"/>
      <c r="I38" s="1029"/>
    </row>
    <row r="39" spans="1:11">
      <c r="A39" s="20" t="s">
        <v>210</v>
      </c>
      <c r="B39" s="913" t="s">
        <v>213</v>
      </c>
      <c r="C39" s="914"/>
      <c r="D39" s="915"/>
      <c r="E39" s="21"/>
      <c r="F39" s="938"/>
      <c r="G39" s="938"/>
      <c r="H39" s="1028"/>
      <c r="I39" s="1029"/>
    </row>
    <row r="40" spans="1:11" ht="12.75" thickBot="1">
      <c r="A40" s="50" t="s">
        <v>154</v>
      </c>
      <c r="B40" s="1031" t="s">
        <v>214</v>
      </c>
      <c r="C40" s="1032"/>
      <c r="D40" s="1033"/>
      <c r="E40" s="51"/>
      <c r="F40" s="1086"/>
      <c r="G40" s="1086"/>
      <c r="H40" s="1039"/>
      <c r="I40" s="1040"/>
    </row>
    <row r="41" spans="1:11" ht="14.45" customHeight="1" thickBot="1">
      <c r="A41" s="1020" t="s">
        <v>215</v>
      </c>
      <c r="B41" s="1021"/>
      <c r="C41" s="1021"/>
      <c r="D41" s="1021"/>
      <c r="E41" s="1021"/>
      <c r="F41" s="1021"/>
      <c r="G41" s="1021"/>
      <c r="H41" s="1022"/>
      <c r="I41" s="1023"/>
    </row>
    <row r="42" spans="1:11" ht="12.75" thickBot="1">
      <c r="A42" s="16"/>
      <c r="B42" s="17"/>
      <c r="C42" s="18"/>
      <c r="D42" s="19"/>
      <c r="E42" s="17"/>
      <c r="F42" s="18"/>
      <c r="G42" s="17"/>
      <c r="H42" s="17"/>
      <c r="I42" s="17"/>
    </row>
    <row r="43" spans="1:11" ht="16.5" customHeight="1" thickBot="1">
      <c r="A43" s="1036" t="s">
        <v>216</v>
      </c>
      <c r="B43" s="1037"/>
      <c r="C43" s="1037"/>
      <c r="D43" s="1037"/>
      <c r="E43" s="1037"/>
      <c r="F43" s="1037"/>
      <c r="G43" s="1037"/>
      <c r="H43" s="1037"/>
      <c r="I43" s="1038"/>
    </row>
    <row r="44" spans="1:11" ht="14.45" customHeight="1">
      <c r="A44" s="1024" t="s">
        <v>217</v>
      </c>
      <c r="B44" s="1025"/>
      <c r="C44" s="1025"/>
      <c r="D44" s="1025"/>
      <c r="E44" s="1025"/>
      <c r="F44" s="1025"/>
      <c r="G44" s="1025"/>
      <c r="H44" s="1025"/>
      <c r="I44" s="1026"/>
    </row>
    <row r="45" spans="1:11" ht="14.45" customHeight="1">
      <c r="A45" s="53" t="s">
        <v>218</v>
      </c>
      <c r="B45" s="928" t="s">
        <v>219</v>
      </c>
      <c r="C45" s="929"/>
      <c r="D45" s="929"/>
      <c r="E45" s="930"/>
      <c r="F45" s="908" t="s">
        <v>193</v>
      </c>
      <c r="G45" s="880"/>
      <c r="H45" s="908" t="s">
        <v>192</v>
      </c>
      <c r="I45" s="909"/>
    </row>
    <row r="46" spans="1:11">
      <c r="A46" s="20" t="s">
        <v>149</v>
      </c>
      <c r="B46" s="913" t="s">
        <v>220</v>
      </c>
      <c r="C46" s="914"/>
      <c r="D46" s="914"/>
      <c r="E46" s="915"/>
      <c r="F46" s="898">
        <f>1/12</f>
        <v>8.3299999999999999E-2</v>
      </c>
      <c r="G46" s="899"/>
      <c r="H46" s="871">
        <f>$H$41*F46</f>
        <v>0</v>
      </c>
      <c r="I46" s="872"/>
    </row>
    <row r="47" spans="1:11" ht="12" customHeight="1">
      <c r="A47" s="56" t="s">
        <v>150</v>
      </c>
      <c r="B47" s="973" t="s">
        <v>89</v>
      </c>
      <c r="C47" s="974"/>
      <c r="D47" s="974"/>
      <c r="E47" s="975"/>
      <c r="F47" s="1034">
        <v>2.7799999999999998E-2</v>
      </c>
      <c r="G47" s="1035"/>
      <c r="H47" s="1009">
        <f>$H$41*F47</f>
        <v>0</v>
      </c>
      <c r="I47" s="1010"/>
    </row>
    <row r="48" spans="1:11" ht="12.75" thickBot="1">
      <c r="A48" s="1006" t="s">
        <v>221</v>
      </c>
      <c r="B48" s="1007"/>
      <c r="C48" s="1007"/>
      <c r="D48" s="1007"/>
      <c r="E48" s="1008"/>
      <c r="F48" s="1004">
        <f>SUM(F46:G47)</f>
        <v>0.1111</v>
      </c>
      <c r="G48" s="1005"/>
      <c r="H48" s="1001">
        <f>SUM(H46:I47)</f>
        <v>0</v>
      </c>
      <c r="I48" s="1002"/>
    </row>
    <row r="49" spans="1:9" ht="12.75" thickBot="1">
      <c r="A49" s="1011"/>
      <c r="B49" s="1012"/>
      <c r="C49" s="1012"/>
      <c r="D49" s="1012"/>
      <c r="E49" s="1012"/>
      <c r="F49" s="1012"/>
      <c r="G49" s="1012"/>
      <c r="H49" s="1012"/>
      <c r="I49" s="1013"/>
    </row>
    <row r="50" spans="1:9" ht="25.5" customHeight="1">
      <c r="A50" s="1019" t="s">
        <v>222</v>
      </c>
      <c r="B50" s="1019"/>
      <c r="C50" s="1019"/>
      <c r="D50" s="1019"/>
      <c r="E50" s="1019"/>
      <c r="F50" s="1019"/>
      <c r="G50" s="1019"/>
      <c r="H50" s="1019"/>
      <c r="I50" s="1019"/>
    </row>
    <row r="51" spans="1:9" ht="14.45" customHeight="1">
      <c r="A51" s="54" t="s">
        <v>223</v>
      </c>
      <c r="B51" s="959" t="s">
        <v>224</v>
      </c>
      <c r="C51" s="959"/>
      <c r="D51" s="959"/>
      <c r="E51" s="959"/>
      <c r="F51" s="959"/>
      <c r="G51" s="55" t="s">
        <v>193</v>
      </c>
      <c r="H51" s="954" t="s">
        <v>192</v>
      </c>
      <c r="I51" s="955"/>
    </row>
    <row r="52" spans="1:9">
      <c r="A52" s="20" t="s">
        <v>149</v>
      </c>
      <c r="B52" s="904" t="s">
        <v>225</v>
      </c>
      <c r="C52" s="904"/>
      <c r="D52" s="904"/>
      <c r="E52" s="904"/>
      <c r="F52" s="904"/>
      <c r="G52" s="28">
        <v>0.2</v>
      </c>
      <c r="H52" s="988">
        <f t="shared" ref="H52:H59" si="0">($H$41+$H$48)*G52</f>
        <v>0</v>
      </c>
      <c r="I52" s="989"/>
    </row>
    <row r="53" spans="1:9">
      <c r="A53" s="20" t="s">
        <v>150</v>
      </c>
      <c r="B53" s="904" t="s">
        <v>226</v>
      </c>
      <c r="C53" s="904"/>
      <c r="D53" s="904"/>
      <c r="E53" s="904"/>
      <c r="F53" s="904"/>
      <c r="G53" s="28">
        <v>2.5000000000000001E-2</v>
      </c>
      <c r="H53" s="988">
        <f t="shared" si="0"/>
        <v>0</v>
      </c>
      <c r="I53" s="989"/>
    </row>
    <row r="54" spans="1:9">
      <c r="A54" s="20" t="s">
        <v>151</v>
      </c>
      <c r="B54" s="21" t="s">
        <v>194</v>
      </c>
      <c r="C54" s="22" t="s">
        <v>227</v>
      </c>
      <c r="D54" s="29">
        <v>3</v>
      </c>
      <c r="E54" s="22" t="s">
        <v>228</v>
      </c>
      <c r="F54" s="250">
        <v>5.0000000000000001E-3</v>
      </c>
      <c r="G54" s="28">
        <v>0.03</v>
      </c>
      <c r="H54" s="988">
        <f t="shared" si="0"/>
        <v>0</v>
      </c>
      <c r="I54" s="989"/>
    </row>
    <row r="55" spans="1:9">
      <c r="A55" s="20" t="s">
        <v>152</v>
      </c>
      <c r="B55" s="904" t="s">
        <v>229</v>
      </c>
      <c r="C55" s="904"/>
      <c r="D55" s="904"/>
      <c r="E55" s="904"/>
      <c r="F55" s="904"/>
      <c r="G55" s="28">
        <v>1.4999999999999999E-2</v>
      </c>
      <c r="H55" s="988">
        <f t="shared" si="0"/>
        <v>0</v>
      </c>
      <c r="I55" s="989"/>
    </row>
    <row r="56" spans="1:9">
      <c r="A56" s="20" t="s">
        <v>153</v>
      </c>
      <c r="B56" s="904" t="s">
        <v>230</v>
      </c>
      <c r="C56" s="904"/>
      <c r="D56" s="904"/>
      <c r="E56" s="904"/>
      <c r="F56" s="904"/>
      <c r="G56" s="28">
        <v>0.01</v>
      </c>
      <c r="H56" s="988">
        <f t="shared" si="0"/>
        <v>0</v>
      </c>
      <c r="I56" s="989"/>
    </row>
    <row r="57" spans="1:9">
      <c r="A57" s="20" t="s">
        <v>154</v>
      </c>
      <c r="B57" s="904" t="s">
        <v>231</v>
      </c>
      <c r="C57" s="904"/>
      <c r="D57" s="904"/>
      <c r="E57" s="904"/>
      <c r="F57" s="904"/>
      <c r="G57" s="28">
        <v>6.0000000000000001E-3</v>
      </c>
      <c r="H57" s="988">
        <f t="shared" si="0"/>
        <v>0</v>
      </c>
      <c r="I57" s="989"/>
    </row>
    <row r="58" spans="1:9">
      <c r="A58" s="20" t="s">
        <v>210</v>
      </c>
      <c r="B58" s="904" t="s">
        <v>232</v>
      </c>
      <c r="C58" s="904"/>
      <c r="D58" s="904"/>
      <c r="E58" s="904"/>
      <c r="F58" s="904"/>
      <c r="G58" s="28">
        <v>2E-3</v>
      </c>
      <c r="H58" s="988">
        <f t="shared" si="0"/>
        <v>0</v>
      </c>
      <c r="I58" s="989"/>
    </row>
    <row r="59" spans="1:9">
      <c r="A59" s="56" t="s">
        <v>233</v>
      </c>
      <c r="B59" s="1027" t="s">
        <v>234</v>
      </c>
      <c r="C59" s="1027"/>
      <c r="D59" s="1027"/>
      <c r="E59" s="1027"/>
      <c r="F59" s="1027"/>
      <c r="G59" s="57">
        <v>0.08</v>
      </c>
      <c r="H59" s="1014">
        <f t="shared" si="0"/>
        <v>0</v>
      </c>
      <c r="I59" s="1015"/>
    </row>
    <row r="60" spans="1:9" ht="12.75" thickBot="1">
      <c r="A60" s="1016" t="s">
        <v>221</v>
      </c>
      <c r="B60" s="1017"/>
      <c r="C60" s="1017"/>
      <c r="D60" s="1017"/>
      <c r="E60" s="1017"/>
      <c r="F60" s="1018"/>
      <c r="G60" s="58">
        <f>SUM(G52:G59)</f>
        <v>0.36799999999999999</v>
      </c>
      <c r="H60" s="1001">
        <f>SUM(H52:I59)</f>
        <v>0</v>
      </c>
      <c r="I60" s="1002"/>
    </row>
    <row r="61" spans="1:9" ht="30" customHeight="1" thickBot="1">
      <c r="A61" s="1003" t="s">
        <v>38</v>
      </c>
      <c r="B61" s="886"/>
      <c r="C61" s="886"/>
      <c r="D61" s="886"/>
      <c r="E61" s="886"/>
      <c r="F61" s="886"/>
      <c r="G61" s="886"/>
      <c r="H61" s="886"/>
      <c r="I61" s="887"/>
    </row>
    <row r="62" spans="1:9" ht="14.45" customHeight="1">
      <c r="A62" s="998" t="s">
        <v>235</v>
      </c>
      <c r="B62" s="999"/>
      <c r="C62" s="999"/>
      <c r="D62" s="999"/>
      <c r="E62" s="999"/>
      <c r="F62" s="999"/>
      <c r="G62" s="999"/>
      <c r="H62" s="999"/>
      <c r="I62" s="1000"/>
    </row>
    <row r="63" spans="1:9" ht="14.45" customHeight="1">
      <c r="A63" s="54" t="s">
        <v>236</v>
      </c>
      <c r="B63" s="990" t="s">
        <v>237</v>
      </c>
      <c r="C63" s="991"/>
      <c r="D63" s="991"/>
      <c r="E63" s="991"/>
      <c r="F63" s="991"/>
      <c r="G63" s="992"/>
      <c r="H63" s="990" t="s">
        <v>192</v>
      </c>
      <c r="I63" s="997"/>
    </row>
    <row r="64" spans="1:9" ht="14.45" customHeight="1">
      <c r="A64" s="987" t="s">
        <v>149</v>
      </c>
      <c r="B64" s="840" t="s">
        <v>238</v>
      </c>
      <c r="C64" s="27" t="s">
        <v>239</v>
      </c>
      <c r="D64" s="27" t="s">
        <v>240</v>
      </c>
      <c r="E64" s="30" t="s">
        <v>241</v>
      </c>
      <c r="F64" s="27" t="s">
        <v>242</v>
      </c>
      <c r="G64" s="27" t="s">
        <v>243</v>
      </c>
      <c r="H64" s="993"/>
      <c r="I64" s="994"/>
    </row>
    <row r="65" spans="1:12">
      <c r="A65" s="987"/>
      <c r="B65" s="840"/>
      <c r="C65" s="22" t="s">
        <v>173</v>
      </c>
      <c r="D65" s="31"/>
      <c r="E65" s="23"/>
      <c r="F65" s="59">
        <v>15</v>
      </c>
      <c r="G65" s="32">
        <v>0.06</v>
      </c>
      <c r="H65" s="995"/>
      <c r="I65" s="996"/>
    </row>
    <row r="66" spans="1:12" ht="14.45" customHeight="1">
      <c r="A66" s="987" t="s">
        <v>150</v>
      </c>
      <c r="B66" s="840" t="s">
        <v>244</v>
      </c>
      <c r="C66" s="27" t="s">
        <v>239</v>
      </c>
      <c r="D66" s="27" t="s">
        <v>240</v>
      </c>
      <c r="E66" s="27"/>
      <c r="F66" s="27" t="s">
        <v>242</v>
      </c>
      <c r="G66" s="27" t="s">
        <v>243</v>
      </c>
      <c r="H66" s="993"/>
      <c r="I66" s="994"/>
    </row>
    <row r="67" spans="1:12" ht="14.45" customHeight="1">
      <c r="A67" s="987"/>
      <c r="B67" s="840"/>
      <c r="C67" s="22" t="s">
        <v>173</v>
      </c>
      <c r="D67" s="31"/>
      <c r="E67" s="23"/>
      <c r="F67" s="59">
        <v>26</v>
      </c>
      <c r="G67" s="32">
        <v>0.2</v>
      </c>
      <c r="H67" s="995"/>
      <c r="I67" s="996"/>
      <c r="L67" s="33"/>
    </row>
    <row r="68" spans="1:12" ht="14.45" customHeight="1">
      <c r="A68" s="20" t="s">
        <v>151</v>
      </c>
      <c r="B68" s="913" t="s">
        <v>245</v>
      </c>
      <c r="C68" s="914"/>
      <c r="D68" s="914"/>
      <c r="E68" s="914"/>
      <c r="F68" s="914"/>
      <c r="G68" s="915"/>
      <c r="H68" s="924"/>
      <c r="I68" s="925"/>
    </row>
    <row r="69" spans="1:12">
      <c r="A69" s="20" t="s">
        <v>152</v>
      </c>
      <c r="B69" s="913" t="s">
        <v>246</v>
      </c>
      <c r="C69" s="914"/>
      <c r="D69" s="914"/>
      <c r="E69" s="914"/>
      <c r="F69" s="914"/>
      <c r="G69" s="915"/>
      <c r="H69" s="924"/>
      <c r="I69" s="925"/>
    </row>
    <row r="70" spans="1:12">
      <c r="A70" s="20" t="s">
        <v>153</v>
      </c>
      <c r="B70" s="913" t="s">
        <v>85</v>
      </c>
      <c r="C70" s="914"/>
      <c r="D70" s="914"/>
      <c r="E70" s="914"/>
      <c r="F70" s="914"/>
      <c r="G70" s="915"/>
      <c r="H70" s="924"/>
      <c r="I70" s="925"/>
    </row>
    <row r="71" spans="1:12">
      <c r="A71" s="20" t="s">
        <v>154</v>
      </c>
      <c r="B71" s="913" t="s">
        <v>86</v>
      </c>
      <c r="C71" s="914"/>
      <c r="D71" s="914"/>
      <c r="E71" s="914"/>
      <c r="F71" s="914"/>
      <c r="G71" s="915"/>
      <c r="H71" s="924"/>
      <c r="I71" s="925"/>
    </row>
    <row r="72" spans="1:12">
      <c r="A72" s="56" t="s">
        <v>210</v>
      </c>
      <c r="B72" s="973" t="s">
        <v>247</v>
      </c>
      <c r="C72" s="974"/>
      <c r="D72" s="974"/>
      <c r="E72" s="974"/>
      <c r="F72" s="974"/>
      <c r="G72" s="975"/>
      <c r="H72" s="981"/>
      <c r="I72" s="982"/>
    </row>
    <row r="73" spans="1:12" ht="12.75" thickBot="1">
      <c r="A73" s="968" t="s">
        <v>221</v>
      </c>
      <c r="B73" s="969"/>
      <c r="C73" s="969"/>
      <c r="D73" s="969"/>
      <c r="E73" s="969"/>
      <c r="F73" s="969"/>
      <c r="G73" s="970"/>
      <c r="H73" s="966"/>
      <c r="I73" s="967"/>
    </row>
    <row r="74" spans="1:12" ht="12.75" thickBot="1">
      <c r="A74" s="885"/>
      <c r="B74" s="886"/>
      <c r="C74" s="886"/>
      <c r="D74" s="886"/>
      <c r="E74" s="886"/>
      <c r="F74" s="886"/>
      <c r="G74" s="886"/>
      <c r="H74" s="886"/>
      <c r="I74" s="887"/>
    </row>
    <row r="75" spans="1:12" ht="14.45" customHeight="1">
      <c r="A75" s="978" t="s">
        <v>248</v>
      </c>
      <c r="B75" s="979"/>
      <c r="C75" s="979"/>
      <c r="D75" s="979"/>
      <c r="E75" s="979"/>
      <c r="F75" s="979"/>
      <c r="G75" s="979"/>
      <c r="H75" s="979"/>
      <c r="I75" s="980"/>
    </row>
    <row r="76" spans="1:12" ht="14.45" customHeight="1">
      <c r="A76" s="52">
        <v>2</v>
      </c>
      <c r="B76" s="951" t="s">
        <v>249</v>
      </c>
      <c r="C76" s="952"/>
      <c r="D76" s="952"/>
      <c r="E76" s="952"/>
      <c r="F76" s="952"/>
      <c r="G76" s="953"/>
      <c r="H76" s="983" t="s">
        <v>192</v>
      </c>
      <c r="I76" s="984"/>
    </row>
    <row r="77" spans="1:12" ht="14.45" customHeight="1">
      <c r="A77" s="20" t="s">
        <v>218</v>
      </c>
      <c r="B77" s="913" t="s">
        <v>584</v>
      </c>
      <c r="C77" s="914"/>
      <c r="D77" s="914"/>
      <c r="E77" s="914"/>
      <c r="F77" s="914"/>
      <c r="G77" s="915"/>
      <c r="H77" s="985">
        <f>H48</f>
        <v>0</v>
      </c>
      <c r="I77" s="986"/>
    </row>
    <row r="78" spans="1:12" ht="14.45" customHeight="1">
      <c r="A78" s="20" t="s">
        <v>223</v>
      </c>
      <c r="B78" s="913" t="s">
        <v>224</v>
      </c>
      <c r="C78" s="914"/>
      <c r="D78" s="914"/>
      <c r="E78" s="914"/>
      <c r="F78" s="914"/>
      <c r="G78" s="915"/>
      <c r="H78" s="985">
        <f>H60</f>
        <v>0</v>
      </c>
      <c r="I78" s="986"/>
    </row>
    <row r="79" spans="1:12" ht="14.45" customHeight="1">
      <c r="A79" s="56" t="s">
        <v>236</v>
      </c>
      <c r="B79" s="973" t="s">
        <v>237</v>
      </c>
      <c r="C79" s="974"/>
      <c r="D79" s="974"/>
      <c r="E79" s="974"/>
      <c r="F79" s="974"/>
      <c r="G79" s="975"/>
      <c r="H79" s="976">
        <f>H73</f>
        <v>0</v>
      </c>
      <c r="I79" s="977"/>
    </row>
    <row r="80" spans="1:12" ht="12.75" thickBot="1">
      <c r="A80" s="968" t="s">
        <v>221</v>
      </c>
      <c r="B80" s="969"/>
      <c r="C80" s="969"/>
      <c r="D80" s="969"/>
      <c r="E80" s="969"/>
      <c r="F80" s="969"/>
      <c r="G80" s="970"/>
      <c r="H80" s="971">
        <f>SUM(H77:I79)</f>
        <v>0</v>
      </c>
      <c r="I80" s="972"/>
    </row>
    <row r="81" spans="1:9" ht="12.75" thickBot="1">
      <c r="A81" s="885"/>
      <c r="B81" s="886"/>
      <c r="C81" s="886"/>
      <c r="D81" s="886"/>
      <c r="E81" s="886"/>
      <c r="F81" s="886"/>
      <c r="G81" s="886"/>
      <c r="H81" s="886"/>
      <c r="I81" s="887"/>
    </row>
    <row r="82" spans="1:9" ht="14.45" customHeight="1" thickBot="1">
      <c r="A82" s="956" t="s">
        <v>585</v>
      </c>
      <c r="B82" s="957"/>
      <c r="C82" s="957"/>
      <c r="D82" s="957"/>
      <c r="E82" s="957"/>
      <c r="F82" s="957"/>
      <c r="G82" s="957"/>
      <c r="H82" s="957"/>
      <c r="I82" s="958"/>
    </row>
    <row r="83" spans="1:9" ht="12" customHeight="1">
      <c r="A83" s="52">
        <v>3</v>
      </c>
      <c r="B83" s="959" t="s">
        <v>586</v>
      </c>
      <c r="C83" s="959"/>
      <c r="D83" s="959"/>
      <c r="E83" s="959"/>
      <c r="F83" s="954" t="s">
        <v>193</v>
      </c>
      <c r="G83" s="954"/>
      <c r="H83" s="954" t="s">
        <v>192</v>
      </c>
      <c r="I83" s="955"/>
    </row>
    <row r="84" spans="1:9">
      <c r="A84" s="20" t="s">
        <v>149</v>
      </c>
      <c r="B84" s="904" t="s">
        <v>587</v>
      </c>
      <c r="C84" s="904"/>
      <c r="D84" s="904"/>
      <c r="E84" s="904"/>
      <c r="F84" s="905">
        <v>4.1999999999999997E-3</v>
      </c>
      <c r="G84" s="905"/>
      <c r="H84" s="871">
        <f t="shared" ref="H84:H89" si="1">$H$41*F84</f>
        <v>0</v>
      </c>
      <c r="I84" s="872"/>
    </row>
    <row r="85" spans="1:9" ht="14.45" customHeight="1">
      <c r="A85" s="20" t="s">
        <v>150</v>
      </c>
      <c r="B85" s="904" t="s">
        <v>588</v>
      </c>
      <c r="C85" s="904"/>
      <c r="D85" s="904"/>
      <c r="E85" s="904"/>
      <c r="F85" s="905">
        <f>F84*G59</f>
        <v>2.9999999999999997E-4</v>
      </c>
      <c r="G85" s="905"/>
      <c r="H85" s="871">
        <f t="shared" si="1"/>
        <v>0</v>
      </c>
      <c r="I85" s="872"/>
    </row>
    <row r="86" spans="1:9" ht="14.45" customHeight="1">
      <c r="A86" s="20" t="s">
        <v>151</v>
      </c>
      <c r="B86" s="904" t="s">
        <v>589</v>
      </c>
      <c r="C86" s="904"/>
      <c r="D86" s="904"/>
      <c r="E86" s="904"/>
      <c r="F86" s="905">
        <v>2.0999999999999999E-3</v>
      </c>
      <c r="G86" s="905"/>
      <c r="H86" s="871">
        <f t="shared" si="1"/>
        <v>0</v>
      </c>
      <c r="I86" s="872"/>
    </row>
    <row r="87" spans="1:9" ht="13.15" customHeight="1">
      <c r="A87" s="20" t="s">
        <v>152</v>
      </c>
      <c r="B87" s="904" t="s">
        <v>590</v>
      </c>
      <c r="C87" s="904"/>
      <c r="D87" s="904"/>
      <c r="E87" s="904"/>
      <c r="F87" s="962">
        <v>1.9400000000000001E-2</v>
      </c>
      <c r="G87" s="963"/>
      <c r="H87" s="871">
        <f t="shared" si="1"/>
        <v>0</v>
      </c>
      <c r="I87" s="872"/>
    </row>
    <row r="88" spans="1:9" ht="28.5" customHeight="1">
      <c r="A88" s="20" t="s">
        <v>153</v>
      </c>
      <c r="B88" s="904" t="s">
        <v>591</v>
      </c>
      <c r="C88" s="904"/>
      <c r="D88" s="904"/>
      <c r="E88" s="904"/>
      <c r="F88" s="964">
        <f>G60*F87</f>
        <v>7.1000000000000004E-3</v>
      </c>
      <c r="G88" s="965"/>
      <c r="H88" s="871">
        <f t="shared" si="1"/>
        <v>0</v>
      </c>
      <c r="I88" s="872"/>
    </row>
    <row r="89" spans="1:9" ht="14.45" customHeight="1">
      <c r="A89" s="20" t="s">
        <v>154</v>
      </c>
      <c r="B89" s="904" t="s">
        <v>592</v>
      </c>
      <c r="C89" s="904"/>
      <c r="D89" s="904"/>
      <c r="E89" s="904"/>
      <c r="F89" s="960">
        <v>3.2000000000000001E-2</v>
      </c>
      <c r="G89" s="961"/>
      <c r="H89" s="871">
        <f t="shared" si="1"/>
        <v>0</v>
      </c>
      <c r="I89" s="872"/>
    </row>
    <row r="90" spans="1:9" ht="12.75" thickBot="1">
      <c r="A90" s="936" t="s">
        <v>221</v>
      </c>
      <c r="B90" s="937"/>
      <c r="C90" s="937"/>
      <c r="D90" s="937"/>
      <c r="E90" s="937"/>
      <c r="F90" s="939">
        <f>SUM(F84:G89)</f>
        <v>6.5100000000000005E-2</v>
      </c>
      <c r="G90" s="939"/>
      <c r="H90" s="943">
        <f>SUM(H84:I89)</f>
        <v>0</v>
      </c>
      <c r="I90" s="944"/>
    </row>
    <row r="91" spans="1:9" ht="12.75" thickBot="1">
      <c r="A91" s="885"/>
      <c r="B91" s="886"/>
      <c r="C91" s="886"/>
      <c r="D91" s="886"/>
      <c r="E91" s="886"/>
      <c r="F91" s="886"/>
      <c r="G91" s="886"/>
      <c r="H91" s="886"/>
      <c r="I91" s="887"/>
    </row>
    <row r="92" spans="1:9" ht="12" customHeight="1">
      <c r="A92" s="919" t="s">
        <v>593</v>
      </c>
      <c r="B92" s="920"/>
      <c r="C92" s="920"/>
      <c r="D92" s="920"/>
      <c r="E92" s="920"/>
      <c r="F92" s="920"/>
      <c r="G92" s="920"/>
      <c r="H92" s="920"/>
      <c r="I92" s="921"/>
    </row>
    <row r="93" spans="1:9" ht="12" customHeight="1">
      <c r="A93" s="946" t="s">
        <v>594</v>
      </c>
      <c r="B93" s="842"/>
      <c r="C93" s="842"/>
      <c r="D93" s="842"/>
      <c r="E93" s="842"/>
      <c r="F93" s="842"/>
      <c r="G93" s="842"/>
      <c r="H93" s="842"/>
      <c r="I93" s="931"/>
    </row>
    <row r="94" spans="1:9" ht="14.45" customHeight="1">
      <c r="A94" s="53" t="s">
        <v>595</v>
      </c>
      <c r="B94" s="876" t="s">
        <v>596</v>
      </c>
      <c r="C94" s="876"/>
      <c r="D94" s="876"/>
      <c r="E94" s="876"/>
      <c r="F94" s="842" t="s">
        <v>193</v>
      </c>
      <c r="G94" s="842"/>
      <c r="H94" s="842" t="s">
        <v>192</v>
      </c>
      <c r="I94" s="931"/>
    </row>
    <row r="95" spans="1:9" ht="14.45" customHeight="1">
      <c r="A95" s="20" t="s">
        <v>149</v>
      </c>
      <c r="B95" s="904" t="s">
        <v>597</v>
      </c>
      <c r="C95" s="904"/>
      <c r="D95" s="904"/>
      <c r="E95" s="904"/>
      <c r="F95" s="945">
        <v>8.3299999999999999E-2</v>
      </c>
      <c r="G95" s="945">
        <f>((1/12)+(1/12/3))/12</f>
        <v>9.2599999999999991E-3</v>
      </c>
      <c r="H95" s="871">
        <f t="shared" ref="H95:H100" si="2">$H$41*F95</f>
        <v>0</v>
      </c>
      <c r="I95" s="872"/>
    </row>
    <row r="96" spans="1:9" ht="14.45" customHeight="1">
      <c r="A96" s="20" t="s">
        <v>150</v>
      </c>
      <c r="B96" s="904" t="s">
        <v>598</v>
      </c>
      <c r="C96" s="904"/>
      <c r="D96" s="904"/>
      <c r="E96" s="904"/>
      <c r="F96" s="905">
        <v>2.2200000000000001E-2</v>
      </c>
      <c r="G96" s="905">
        <f>15/12/30</f>
        <v>4.1700000000000001E-2</v>
      </c>
      <c r="H96" s="871">
        <f t="shared" si="2"/>
        <v>0</v>
      </c>
      <c r="I96" s="872"/>
    </row>
    <row r="97" spans="1:10" ht="14.45" customHeight="1">
      <c r="A97" s="20" t="s">
        <v>151</v>
      </c>
      <c r="B97" s="904" t="s">
        <v>599</v>
      </c>
      <c r="C97" s="904"/>
      <c r="D97" s="904"/>
      <c r="E97" s="904"/>
      <c r="F97" s="947">
        <f>4%/100</f>
        <v>4.0000000000000002E-4</v>
      </c>
      <c r="G97" s="905">
        <f>(4.16/30/12)*0.015</f>
        <v>2.0000000000000001E-4</v>
      </c>
      <c r="H97" s="871">
        <f t="shared" si="2"/>
        <v>0</v>
      </c>
      <c r="I97" s="872"/>
    </row>
    <row r="98" spans="1:10" ht="14.45" customHeight="1">
      <c r="A98" s="20" t="s">
        <v>152</v>
      </c>
      <c r="B98" s="904" t="s">
        <v>600</v>
      </c>
      <c r="C98" s="904"/>
      <c r="D98" s="904"/>
      <c r="E98" s="904"/>
      <c r="F98" s="905">
        <v>2.0000000000000001E-4</v>
      </c>
      <c r="G98" s="905">
        <f>(15/30/12)*0.0078</f>
        <v>2.9999999999999997E-4</v>
      </c>
      <c r="H98" s="871">
        <f t="shared" si="2"/>
        <v>0</v>
      </c>
      <c r="I98" s="872"/>
    </row>
    <row r="99" spans="1:10" ht="14.45" customHeight="1">
      <c r="A99" s="20" t="s">
        <v>153</v>
      </c>
      <c r="B99" s="904" t="s">
        <v>601</v>
      </c>
      <c r="C99" s="904"/>
      <c r="D99" s="904"/>
      <c r="E99" s="904"/>
      <c r="F99" s="905">
        <v>1.4E-3</v>
      </c>
      <c r="G99" s="905">
        <f>(120/30)*0.05*(0.0358/12)</f>
        <v>5.9999999999999995E-4</v>
      </c>
      <c r="H99" s="871">
        <f t="shared" si="2"/>
        <v>0</v>
      </c>
      <c r="I99" s="872"/>
    </row>
    <row r="100" spans="1:10" ht="14.45" customHeight="1">
      <c r="A100" s="20" t="s">
        <v>154</v>
      </c>
      <c r="B100" s="904" t="s">
        <v>37</v>
      </c>
      <c r="C100" s="904"/>
      <c r="D100" s="904"/>
      <c r="E100" s="904"/>
      <c r="F100" s="905"/>
      <c r="G100" s="905"/>
      <c r="H100" s="871">
        <f t="shared" si="2"/>
        <v>0</v>
      </c>
      <c r="I100" s="872"/>
    </row>
    <row r="101" spans="1:10" ht="12.75" thickBot="1">
      <c r="A101" s="902" t="s">
        <v>221</v>
      </c>
      <c r="B101" s="903"/>
      <c r="C101" s="903"/>
      <c r="D101" s="903"/>
      <c r="E101" s="903"/>
      <c r="F101" s="948">
        <f>SUM(F95:F100)</f>
        <v>0.1075</v>
      </c>
      <c r="G101" s="948"/>
      <c r="H101" s="949">
        <f>SUM(H95:I100)</f>
        <v>0</v>
      </c>
      <c r="I101" s="950"/>
    </row>
    <row r="102" spans="1:10" ht="12.75" thickBot="1">
      <c r="A102" s="885"/>
      <c r="B102" s="886"/>
      <c r="C102" s="886"/>
      <c r="D102" s="886"/>
      <c r="E102" s="886"/>
      <c r="F102" s="886"/>
      <c r="G102" s="886"/>
      <c r="H102" s="886"/>
      <c r="I102" s="887"/>
    </row>
    <row r="103" spans="1:10" ht="14.45" customHeight="1">
      <c r="A103" s="940" t="s">
        <v>602</v>
      </c>
      <c r="B103" s="941"/>
      <c r="C103" s="941"/>
      <c r="D103" s="941"/>
      <c r="E103" s="941"/>
      <c r="F103" s="941"/>
      <c r="G103" s="941"/>
      <c r="H103" s="941"/>
      <c r="I103" s="942"/>
    </row>
    <row r="104" spans="1:10" ht="14.45" customHeight="1">
      <c r="A104" s="53" t="s">
        <v>603</v>
      </c>
      <c r="B104" s="876" t="s">
        <v>604</v>
      </c>
      <c r="C104" s="876"/>
      <c r="D104" s="876"/>
      <c r="E104" s="876"/>
      <c r="F104" s="842" t="s">
        <v>193</v>
      </c>
      <c r="G104" s="842"/>
      <c r="H104" s="842" t="s">
        <v>192</v>
      </c>
      <c r="I104" s="931"/>
    </row>
    <row r="105" spans="1:10" ht="14.45" customHeight="1">
      <c r="A105" s="20" t="s">
        <v>149</v>
      </c>
      <c r="B105" s="1164" t="s">
        <v>605</v>
      </c>
      <c r="C105" s="883"/>
      <c r="D105" s="883"/>
      <c r="E105" s="884"/>
      <c r="F105" s="938"/>
      <c r="G105" s="938"/>
      <c r="H105" s="934">
        <v>0</v>
      </c>
      <c r="I105" s="935"/>
    </row>
    <row r="106" spans="1:10" ht="12.75" thickBot="1">
      <c r="A106" s="902" t="s">
        <v>221</v>
      </c>
      <c r="B106" s="903"/>
      <c r="C106" s="903"/>
      <c r="D106" s="903"/>
      <c r="E106" s="903"/>
      <c r="F106" s="903">
        <f>SUM(F105)</f>
        <v>0</v>
      </c>
      <c r="G106" s="903"/>
      <c r="H106" s="926">
        <f>SUM(H105)</f>
        <v>0</v>
      </c>
      <c r="I106" s="927"/>
    </row>
    <row r="107" spans="1:10" ht="12.75" thickBot="1">
      <c r="A107" s="885"/>
      <c r="B107" s="886"/>
      <c r="C107" s="886"/>
      <c r="D107" s="886"/>
      <c r="E107" s="886"/>
      <c r="F107" s="886"/>
      <c r="G107" s="886"/>
      <c r="H107" s="886"/>
      <c r="I107" s="887"/>
    </row>
    <row r="108" spans="1:10" ht="14.45" customHeight="1">
      <c r="A108" s="919" t="s">
        <v>606</v>
      </c>
      <c r="B108" s="920"/>
      <c r="C108" s="920"/>
      <c r="D108" s="920"/>
      <c r="E108" s="920"/>
      <c r="F108" s="920"/>
      <c r="G108" s="920"/>
      <c r="H108" s="920"/>
      <c r="I108" s="921"/>
    </row>
    <row r="109" spans="1:10" ht="14.45" customHeight="1">
      <c r="A109" s="49">
        <v>4</v>
      </c>
      <c r="B109" s="876" t="s">
        <v>249</v>
      </c>
      <c r="C109" s="876"/>
      <c r="D109" s="876"/>
      <c r="E109" s="876"/>
      <c r="F109" s="876"/>
      <c r="G109" s="876"/>
      <c r="H109" s="842" t="s">
        <v>192</v>
      </c>
      <c r="I109" s="931"/>
    </row>
    <row r="110" spans="1:10" ht="14.45" customHeight="1">
      <c r="A110" s="20" t="s">
        <v>595</v>
      </c>
      <c r="B110" s="904" t="s">
        <v>607</v>
      </c>
      <c r="C110" s="904"/>
      <c r="D110" s="904"/>
      <c r="E110" s="904"/>
      <c r="F110" s="904"/>
      <c r="G110" s="904"/>
      <c r="H110" s="934">
        <f>H101</f>
        <v>0</v>
      </c>
      <c r="I110" s="935"/>
    </row>
    <row r="111" spans="1:10" ht="12" customHeight="1">
      <c r="A111" s="20" t="s">
        <v>603</v>
      </c>
      <c r="B111" s="904" t="s">
        <v>604</v>
      </c>
      <c r="C111" s="904"/>
      <c r="D111" s="904"/>
      <c r="E111" s="904"/>
      <c r="F111" s="904"/>
      <c r="G111" s="904"/>
      <c r="H111" s="934">
        <f>H106</f>
        <v>0</v>
      </c>
      <c r="I111" s="935"/>
    </row>
    <row r="112" spans="1:10" ht="12.75" thickBot="1">
      <c r="A112" s="936" t="s">
        <v>221</v>
      </c>
      <c r="B112" s="937"/>
      <c r="C112" s="937"/>
      <c r="D112" s="937"/>
      <c r="E112" s="937"/>
      <c r="F112" s="937"/>
      <c r="G112" s="937"/>
      <c r="H112" s="932">
        <f>SUM(H110:I111)</f>
        <v>0</v>
      </c>
      <c r="I112" s="933"/>
      <c r="J112" s="34"/>
    </row>
    <row r="113" spans="1:9" ht="12.75" thickBot="1">
      <c r="A113" s="885"/>
      <c r="B113" s="886"/>
      <c r="C113" s="886"/>
      <c r="D113" s="886"/>
      <c r="E113" s="886"/>
      <c r="F113" s="886"/>
      <c r="G113" s="886"/>
      <c r="H113" s="886"/>
      <c r="I113" s="887"/>
    </row>
    <row r="114" spans="1:9" ht="14.45" customHeight="1">
      <c r="A114" s="919" t="s">
        <v>608</v>
      </c>
      <c r="B114" s="920"/>
      <c r="C114" s="920"/>
      <c r="D114" s="920"/>
      <c r="E114" s="920"/>
      <c r="F114" s="920"/>
      <c r="G114" s="920"/>
      <c r="H114" s="920"/>
      <c r="I114" s="921"/>
    </row>
    <row r="115" spans="1:9" ht="12" customHeight="1">
      <c r="A115" s="49">
        <v>5</v>
      </c>
      <c r="B115" s="928" t="s">
        <v>165</v>
      </c>
      <c r="C115" s="929"/>
      <c r="D115" s="929"/>
      <c r="E115" s="929"/>
      <c r="F115" s="929"/>
      <c r="G115" s="930"/>
      <c r="H115" s="908" t="s">
        <v>192</v>
      </c>
      <c r="I115" s="909"/>
    </row>
    <row r="116" spans="1:9" ht="14.45" customHeight="1">
      <c r="A116" s="20" t="s">
        <v>149</v>
      </c>
      <c r="B116" s="913" t="s">
        <v>609</v>
      </c>
      <c r="C116" s="914"/>
      <c r="D116" s="914"/>
      <c r="E116" s="914"/>
      <c r="F116" s="914"/>
      <c r="G116" s="915"/>
      <c r="H116" s="924"/>
      <c r="I116" s="925"/>
    </row>
    <row r="117" spans="1:9" ht="14.45" customHeight="1">
      <c r="A117" s="20" t="s">
        <v>150</v>
      </c>
      <c r="B117" s="913" t="s">
        <v>610</v>
      </c>
      <c r="C117" s="914"/>
      <c r="D117" s="914"/>
      <c r="E117" s="914"/>
      <c r="F117" s="914"/>
      <c r="G117" s="915"/>
      <c r="H117" s="924"/>
      <c r="I117" s="925"/>
    </row>
    <row r="118" spans="1:9" ht="14.45" customHeight="1">
      <c r="A118" s="20" t="s">
        <v>151</v>
      </c>
      <c r="B118" s="913" t="s">
        <v>611</v>
      </c>
      <c r="C118" s="914"/>
      <c r="D118" s="914"/>
      <c r="E118" s="914"/>
      <c r="F118" s="914"/>
      <c r="G118" s="915"/>
      <c r="H118" s="924"/>
      <c r="I118" s="925"/>
    </row>
    <row r="119" spans="1:9" ht="14.45" customHeight="1">
      <c r="A119" s="20" t="s">
        <v>152</v>
      </c>
      <c r="B119" s="913" t="s">
        <v>312</v>
      </c>
      <c r="C119" s="914"/>
      <c r="D119" s="914"/>
      <c r="E119" s="914"/>
      <c r="F119" s="914"/>
      <c r="G119" s="915"/>
      <c r="H119" s="924"/>
      <c r="I119" s="925"/>
    </row>
    <row r="120" spans="1:9">
      <c r="A120" s="20" t="s">
        <v>153</v>
      </c>
      <c r="B120" s="913" t="s">
        <v>714</v>
      </c>
      <c r="C120" s="914"/>
      <c r="D120" s="914"/>
      <c r="E120" s="914"/>
      <c r="F120" s="914"/>
      <c r="G120" s="915"/>
      <c r="H120" s="924"/>
      <c r="I120" s="925"/>
    </row>
    <row r="121" spans="1:9" ht="12.75" thickBot="1">
      <c r="A121" s="916" t="s">
        <v>221</v>
      </c>
      <c r="B121" s="917"/>
      <c r="C121" s="917"/>
      <c r="D121" s="917"/>
      <c r="E121" s="917"/>
      <c r="F121" s="917"/>
      <c r="G121" s="918"/>
      <c r="H121" s="906"/>
      <c r="I121" s="907"/>
    </row>
    <row r="122" spans="1:9" ht="12.75" thickBot="1">
      <c r="A122" s="885"/>
      <c r="B122" s="886"/>
      <c r="C122" s="886"/>
      <c r="D122" s="886"/>
      <c r="E122" s="886"/>
      <c r="F122" s="886"/>
      <c r="G122" s="886"/>
      <c r="H122" s="886"/>
      <c r="I122" s="887"/>
    </row>
    <row r="123" spans="1:9" ht="14.45" customHeight="1">
      <c r="A123" s="919" t="s">
        <v>612</v>
      </c>
      <c r="B123" s="920"/>
      <c r="C123" s="920"/>
      <c r="D123" s="920"/>
      <c r="E123" s="920"/>
      <c r="F123" s="920"/>
      <c r="G123" s="920"/>
      <c r="H123" s="920"/>
      <c r="I123" s="921"/>
    </row>
    <row r="124" spans="1:9" ht="14.45" customHeight="1">
      <c r="A124" s="49">
        <v>6</v>
      </c>
      <c r="B124" s="910" t="s">
        <v>613</v>
      </c>
      <c r="C124" s="911"/>
      <c r="D124" s="911"/>
      <c r="E124" s="912"/>
      <c r="F124" s="908" t="s">
        <v>193</v>
      </c>
      <c r="G124" s="880"/>
      <c r="H124" s="908" t="s">
        <v>192</v>
      </c>
      <c r="I124" s="909"/>
    </row>
    <row r="125" spans="1:9">
      <c r="A125" s="20" t="s">
        <v>149</v>
      </c>
      <c r="B125" s="894" t="s">
        <v>614</v>
      </c>
      <c r="C125" s="895"/>
      <c r="D125" s="895"/>
      <c r="E125" s="896"/>
      <c r="F125" s="898"/>
      <c r="G125" s="899"/>
      <c r="H125" s="871">
        <f>SUM(H41,H48,H60,H73,H90,H101,H121)*F125</f>
        <v>0</v>
      </c>
      <c r="I125" s="872"/>
    </row>
    <row r="126" spans="1:9">
      <c r="A126" s="20" t="s">
        <v>150</v>
      </c>
      <c r="B126" s="894" t="s">
        <v>144</v>
      </c>
      <c r="C126" s="895"/>
      <c r="D126" s="895"/>
      <c r="E126" s="896"/>
      <c r="F126" s="898"/>
      <c r="G126" s="899"/>
      <c r="H126" s="871">
        <f>SUM(H41,H48,H60,H73,H90,H101,H121,H125)*F126</f>
        <v>0</v>
      </c>
      <c r="I126" s="872"/>
    </row>
    <row r="127" spans="1:9">
      <c r="A127" s="878" t="s">
        <v>169</v>
      </c>
      <c r="B127" s="879"/>
      <c r="C127" s="879"/>
      <c r="D127" s="879"/>
      <c r="E127" s="880"/>
      <c r="F127" s="881"/>
      <c r="G127" s="882"/>
      <c r="H127" s="900">
        <f>SUM(H125:I126)</f>
        <v>0</v>
      </c>
      <c r="I127" s="901"/>
    </row>
    <row r="128" spans="1:9">
      <c r="A128" s="20" t="s">
        <v>151</v>
      </c>
      <c r="B128" s="894" t="s">
        <v>145</v>
      </c>
      <c r="C128" s="895"/>
      <c r="D128" s="895"/>
      <c r="E128" s="896"/>
      <c r="F128" s="898"/>
      <c r="G128" s="899"/>
      <c r="H128" s="897"/>
      <c r="I128" s="872"/>
    </row>
    <row r="129" spans="1:13" ht="12" customHeight="1">
      <c r="A129" s="865" t="s">
        <v>615</v>
      </c>
      <c r="B129" s="866"/>
      <c r="C129" s="867" t="s">
        <v>616</v>
      </c>
      <c r="D129" s="868"/>
      <c r="E129" s="21" t="s">
        <v>617</v>
      </c>
      <c r="F129" s="898"/>
      <c r="G129" s="899"/>
      <c r="H129" s="871">
        <f>$H$144*F129</f>
        <v>0</v>
      </c>
      <c r="I129" s="872"/>
    </row>
    <row r="130" spans="1:13">
      <c r="A130" s="865" t="s">
        <v>618</v>
      </c>
      <c r="B130" s="866"/>
      <c r="C130" s="869"/>
      <c r="D130" s="870"/>
      <c r="E130" s="21" t="s">
        <v>619</v>
      </c>
      <c r="F130" s="898"/>
      <c r="G130" s="899"/>
      <c r="H130" s="871">
        <f>$H$144*F130</f>
        <v>0</v>
      </c>
      <c r="I130" s="872"/>
    </row>
    <row r="131" spans="1:13">
      <c r="A131" s="865" t="s">
        <v>620</v>
      </c>
      <c r="B131" s="866"/>
      <c r="C131" s="883" t="s">
        <v>621</v>
      </c>
      <c r="D131" s="884"/>
      <c r="E131" s="21" t="s">
        <v>622</v>
      </c>
      <c r="F131" s="898"/>
      <c r="G131" s="899"/>
      <c r="H131" s="871">
        <f>$H$144*F131</f>
        <v>0</v>
      </c>
      <c r="I131" s="872"/>
    </row>
    <row r="132" spans="1:13">
      <c r="A132" s="878" t="s">
        <v>169</v>
      </c>
      <c r="B132" s="879"/>
      <c r="C132" s="879"/>
      <c r="D132" s="879"/>
      <c r="E132" s="880"/>
      <c r="F132" s="881"/>
      <c r="G132" s="882"/>
      <c r="H132" s="900">
        <f>SUM(H129:I131)</f>
        <v>0</v>
      </c>
      <c r="I132" s="901"/>
    </row>
    <row r="133" spans="1:13" ht="12.75" thickBot="1">
      <c r="A133" s="858" t="s">
        <v>221</v>
      </c>
      <c r="B133" s="859"/>
      <c r="C133" s="859"/>
      <c r="D133" s="859"/>
      <c r="E133" s="860"/>
      <c r="F133" s="892"/>
      <c r="G133" s="893"/>
      <c r="H133" s="888">
        <f>SUM(H127,H132)</f>
        <v>0</v>
      </c>
      <c r="I133" s="889"/>
    </row>
    <row r="134" spans="1:13" ht="12.75" thickBot="1">
      <c r="A134" s="885"/>
      <c r="B134" s="886"/>
      <c r="C134" s="886"/>
      <c r="D134" s="886"/>
      <c r="E134" s="886"/>
      <c r="F134" s="886"/>
      <c r="G134" s="886"/>
      <c r="H134" s="886"/>
      <c r="I134" s="887"/>
    </row>
    <row r="135" spans="1:13" ht="14.45" customHeight="1">
      <c r="A135" s="873" t="s">
        <v>623</v>
      </c>
      <c r="B135" s="874"/>
      <c r="C135" s="874"/>
      <c r="D135" s="874"/>
      <c r="E135" s="874"/>
      <c r="F135" s="874"/>
      <c r="G135" s="874"/>
      <c r="H135" s="874"/>
      <c r="I135" s="875"/>
    </row>
    <row r="136" spans="1:13" ht="14.45" customHeight="1">
      <c r="A136" s="890" t="s">
        <v>624</v>
      </c>
      <c r="B136" s="891"/>
      <c r="C136" s="891"/>
      <c r="D136" s="891"/>
      <c r="E136" s="891"/>
      <c r="F136" s="891"/>
      <c r="G136" s="891"/>
      <c r="H136" s="876"/>
      <c r="I136" s="877"/>
    </row>
    <row r="137" spans="1:13" ht="14.45" customHeight="1">
      <c r="A137" s="60" t="s">
        <v>149</v>
      </c>
      <c r="B137" s="840" t="s">
        <v>625</v>
      </c>
      <c r="C137" s="840"/>
      <c r="D137" s="840"/>
      <c r="E137" s="840"/>
      <c r="F137" s="840"/>
      <c r="G137" s="840"/>
      <c r="H137" s="836">
        <f>H41</f>
        <v>0</v>
      </c>
      <c r="I137" s="837"/>
    </row>
    <row r="138" spans="1:13" ht="14.45" customHeight="1">
      <c r="A138" s="60" t="s">
        <v>150</v>
      </c>
      <c r="B138" s="840" t="s">
        <v>626</v>
      </c>
      <c r="C138" s="840"/>
      <c r="D138" s="840"/>
      <c r="E138" s="840"/>
      <c r="F138" s="840"/>
      <c r="G138" s="840"/>
      <c r="H138" s="836">
        <f>H80</f>
        <v>0</v>
      </c>
      <c r="I138" s="837"/>
    </row>
    <row r="139" spans="1:13" ht="14.45" customHeight="1">
      <c r="A139" s="60" t="s">
        <v>151</v>
      </c>
      <c r="B139" s="840" t="s">
        <v>64</v>
      </c>
      <c r="C139" s="840"/>
      <c r="D139" s="840"/>
      <c r="E139" s="840"/>
      <c r="F139" s="840"/>
      <c r="G139" s="840"/>
      <c r="H139" s="836">
        <f>H90</f>
        <v>0</v>
      </c>
      <c r="I139" s="837"/>
    </row>
    <row r="140" spans="1:13" ht="14.45" customHeight="1">
      <c r="A140" s="60" t="s">
        <v>152</v>
      </c>
      <c r="B140" s="840" t="s">
        <v>65</v>
      </c>
      <c r="C140" s="840"/>
      <c r="D140" s="840"/>
      <c r="E140" s="840"/>
      <c r="F140" s="840"/>
      <c r="G140" s="840"/>
      <c r="H140" s="836">
        <f>H112</f>
        <v>0</v>
      </c>
      <c r="I140" s="837"/>
    </row>
    <row r="141" spans="1:13" ht="14.45" customHeight="1">
      <c r="A141" s="60" t="s">
        <v>153</v>
      </c>
      <c r="B141" s="840" t="s">
        <v>66</v>
      </c>
      <c r="C141" s="840"/>
      <c r="D141" s="840"/>
      <c r="E141" s="840"/>
      <c r="F141" s="840"/>
      <c r="G141" s="840"/>
      <c r="H141" s="836">
        <f>H121</f>
        <v>0</v>
      </c>
      <c r="I141" s="837"/>
    </row>
    <row r="142" spans="1:13" ht="14.45" customHeight="1">
      <c r="A142" s="841" t="s">
        <v>67</v>
      </c>
      <c r="B142" s="842"/>
      <c r="C142" s="842"/>
      <c r="D142" s="842"/>
      <c r="E142" s="842"/>
      <c r="F142" s="842"/>
      <c r="G142" s="842"/>
      <c r="H142" s="838">
        <f>SUM(H137:I141)</f>
        <v>0</v>
      </c>
      <c r="I142" s="839"/>
      <c r="J142" s="35"/>
      <c r="K142" s="35"/>
      <c r="M142" s="36"/>
    </row>
    <row r="143" spans="1:13" ht="14.45" customHeight="1">
      <c r="A143" s="60" t="s">
        <v>154</v>
      </c>
      <c r="B143" s="840" t="s">
        <v>68</v>
      </c>
      <c r="C143" s="840"/>
      <c r="D143" s="840"/>
      <c r="E143" s="840"/>
      <c r="F143" s="840"/>
      <c r="G143" s="840"/>
      <c r="H143" s="836">
        <f>H133</f>
        <v>0</v>
      </c>
      <c r="I143" s="837"/>
    </row>
    <row r="144" spans="1:13" ht="14.45" customHeight="1" thickBot="1">
      <c r="A144" s="863" t="s">
        <v>69</v>
      </c>
      <c r="B144" s="864"/>
      <c r="C144" s="864"/>
      <c r="D144" s="864"/>
      <c r="E144" s="864"/>
      <c r="F144" s="864"/>
      <c r="G144" s="864"/>
      <c r="H144" s="861">
        <f>SUM(H41,H48,H60,H73,H90,H101,H106,H121,H127)/(1-F132)</f>
        <v>0</v>
      </c>
      <c r="I144" s="862"/>
      <c r="J144" s="35"/>
      <c r="K144" s="35"/>
    </row>
    <row r="145" spans="1:11" ht="12.75" thickBot="1">
      <c r="A145" s="835"/>
      <c r="B145" s="835"/>
      <c r="C145" s="835"/>
      <c r="D145" s="835"/>
      <c r="E145" s="835"/>
      <c r="F145" s="835"/>
      <c r="G145" s="835"/>
      <c r="H145" s="835"/>
      <c r="I145" s="835"/>
    </row>
    <row r="146" spans="1:11" ht="14.45" customHeight="1">
      <c r="A146" s="873" t="s">
        <v>70</v>
      </c>
      <c r="B146" s="874"/>
      <c r="C146" s="874"/>
      <c r="D146" s="874"/>
      <c r="E146" s="874"/>
      <c r="F146" s="874"/>
      <c r="G146" s="874"/>
      <c r="H146" s="874"/>
      <c r="I146" s="875"/>
      <c r="K146" s="35"/>
    </row>
    <row r="147" spans="1:11" ht="14.45" customHeight="1">
      <c r="A147" s="1191" t="s">
        <v>71</v>
      </c>
      <c r="B147" s="840"/>
      <c r="C147" s="840"/>
      <c r="D147" s="840"/>
      <c r="E147" s="840"/>
      <c r="F147" s="840"/>
      <c r="G147" s="840"/>
      <c r="H147" s="1185">
        <f>H144</f>
        <v>0</v>
      </c>
      <c r="I147" s="1186"/>
    </row>
    <row r="148" spans="1:11" ht="14.45" customHeight="1">
      <c r="A148" s="1191" t="s">
        <v>72</v>
      </c>
      <c r="B148" s="840"/>
      <c r="C148" s="840"/>
      <c r="D148" s="840"/>
      <c r="E148" s="840"/>
      <c r="F148" s="840"/>
      <c r="G148" s="840"/>
      <c r="H148" s="1192">
        <v>2</v>
      </c>
      <c r="I148" s="1186"/>
    </row>
    <row r="149" spans="1:11" ht="14.45" customHeight="1" thickBot="1">
      <c r="A149" s="1189" t="s">
        <v>156</v>
      </c>
      <c r="B149" s="1190"/>
      <c r="C149" s="1190"/>
      <c r="D149" s="1190"/>
      <c r="E149" s="1190"/>
      <c r="F149" s="1190"/>
      <c r="G149" s="1190"/>
      <c r="H149" s="1183">
        <f>H147*H148</f>
        <v>0</v>
      </c>
      <c r="I149" s="1184"/>
      <c r="J149" s="603" t="s">
        <v>736</v>
      </c>
    </row>
    <row r="152" spans="1:11" ht="15">
      <c r="B152"/>
      <c r="C152"/>
      <c r="D152"/>
      <c r="E152"/>
      <c r="F152"/>
      <c r="G152"/>
      <c r="H152"/>
      <c r="I152"/>
      <c r="J152"/>
    </row>
    <row r="153" spans="1:11" ht="15">
      <c r="B153"/>
      <c r="C153"/>
      <c r="D153"/>
      <c r="E153"/>
      <c r="F153"/>
      <c r="G153"/>
      <c r="H153"/>
      <c r="I153"/>
      <c r="J153"/>
    </row>
    <row r="154" spans="1:11" ht="15">
      <c r="B154"/>
      <c r="C154"/>
      <c r="D154"/>
      <c r="E154"/>
      <c r="F154"/>
      <c r="G154"/>
      <c r="H154"/>
      <c r="I154"/>
      <c r="J154"/>
    </row>
    <row r="155" spans="1:11" ht="15">
      <c r="B155"/>
      <c r="C155"/>
      <c r="D155"/>
      <c r="E155"/>
      <c r="F155"/>
      <c r="G155"/>
      <c r="H155"/>
      <c r="I155"/>
      <c r="J155"/>
    </row>
    <row r="156" spans="1:11" ht="15">
      <c r="B156"/>
      <c r="C156"/>
      <c r="D156"/>
      <c r="E156"/>
      <c r="F156"/>
      <c r="G156"/>
      <c r="H156"/>
      <c r="I156"/>
      <c r="J156"/>
    </row>
    <row r="157" spans="1:11" ht="15">
      <c r="B157"/>
      <c r="C157"/>
      <c r="D157"/>
      <c r="E157"/>
      <c r="F157"/>
      <c r="G157"/>
      <c r="H157"/>
      <c r="I157"/>
      <c r="J157"/>
    </row>
    <row r="158" spans="1:11" ht="15">
      <c r="B158"/>
      <c r="C158"/>
      <c r="D158"/>
      <c r="E158"/>
      <c r="F158"/>
      <c r="G158"/>
      <c r="H158"/>
      <c r="I158"/>
      <c r="J158"/>
    </row>
  </sheetData>
  <mergeCells count="294">
    <mergeCell ref="A146:I146"/>
    <mergeCell ref="H144:I144"/>
    <mergeCell ref="H139:I139"/>
    <mergeCell ref="B139:G139"/>
    <mergeCell ref="A145:I145"/>
    <mergeCell ref="A142:G142"/>
    <mergeCell ref="H141:I141"/>
    <mergeCell ref="H143:I143"/>
    <mergeCell ref="B141:G141"/>
    <mergeCell ref="H140:I140"/>
    <mergeCell ref="A134:I134"/>
    <mergeCell ref="H137:I137"/>
    <mergeCell ref="A135:I135"/>
    <mergeCell ref="H136:I136"/>
    <mergeCell ref="B137:G137"/>
    <mergeCell ref="B143:G143"/>
    <mergeCell ref="A144:G144"/>
    <mergeCell ref="H142:I142"/>
    <mergeCell ref="B138:G138"/>
    <mergeCell ref="H138:I138"/>
    <mergeCell ref="A136:G136"/>
    <mergeCell ref="B140:G140"/>
    <mergeCell ref="H124:I124"/>
    <mergeCell ref="H125:I125"/>
    <mergeCell ref="H128:I128"/>
    <mergeCell ref="B125:E125"/>
    <mergeCell ref="H127:I127"/>
    <mergeCell ref="F127:G127"/>
    <mergeCell ref="A127:E127"/>
    <mergeCell ref="H126:I126"/>
    <mergeCell ref="A149:G149"/>
    <mergeCell ref="H149:I149"/>
    <mergeCell ref="A147:G147"/>
    <mergeCell ref="H147:I147"/>
    <mergeCell ref="A148:G148"/>
    <mergeCell ref="H148:I148"/>
    <mergeCell ref="H131:I131"/>
    <mergeCell ref="F131:G131"/>
    <mergeCell ref="A131:B131"/>
    <mergeCell ref="H132:I132"/>
    <mergeCell ref="F132:G132"/>
    <mergeCell ref="C131:D131"/>
    <mergeCell ref="A132:E132"/>
    <mergeCell ref="H133:I133"/>
    <mergeCell ref="F133:G133"/>
    <mergeCell ref="A133:E133"/>
    <mergeCell ref="H130:I130"/>
    <mergeCell ref="C129:D130"/>
    <mergeCell ref="A130:B130"/>
    <mergeCell ref="F130:G130"/>
    <mergeCell ref="A129:B129"/>
    <mergeCell ref="F129:G129"/>
    <mergeCell ref="H129:I129"/>
    <mergeCell ref="F128:G128"/>
    <mergeCell ref="B128:E128"/>
    <mergeCell ref="A102:I102"/>
    <mergeCell ref="A101:E101"/>
    <mergeCell ref="H101:I101"/>
    <mergeCell ref="B117:G117"/>
    <mergeCell ref="B118:G118"/>
    <mergeCell ref="A112:G112"/>
    <mergeCell ref="B111:G111"/>
    <mergeCell ref="B124:E124"/>
    <mergeCell ref="F126:G126"/>
    <mergeCell ref="F124:G124"/>
    <mergeCell ref="F125:G125"/>
    <mergeCell ref="B126:E126"/>
    <mergeCell ref="A121:G121"/>
    <mergeCell ref="H121:I121"/>
    <mergeCell ref="A122:I122"/>
    <mergeCell ref="H118:I118"/>
    <mergeCell ref="B119:G119"/>
    <mergeCell ref="H119:I119"/>
    <mergeCell ref="B116:G116"/>
    <mergeCell ref="H116:I116"/>
    <mergeCell ref="H117:I117"/>
    <mergeCell ref="H120:I120"/>
    <mergeCell ref="B120:G120"/>
    <mergeCell ref="A123:I123"/>
    <mergeCell ref="H110:I110"/>
    <mergeCell ref="H99:I99"/>
    <mergeCell ref="H104:I104"/>
    <mergeCell ref="H105:I105"/>
    <mergeCell ref="B105:E105"/>
    <mergeCell ref="H109:I109"/>
    <mergeCell ref="A108:I108"/>
    <mergeCell ref="B115:G115"/>
    <mergeCell ref="H115:I115"/>
    <mergeCell ref="H106:I106"/>
    <mergeCell ref="F106:G106"/>
    <mergeCell ref="B109:G109"/>
    <mergeCell ref="H112:I112"/>
    <mergeCell ref="H111:I111"/>
    <mergeCell ref="A106:E106"/>
    <mergeCell ref="B110:G110"/>
    <mergeCell ref="A107:I107"/>
    <mergeCell ref="A114:I114"/>
    <mergeCell ref="A113:I113"/>
    <mergeCell ref="F105:G105"/>
    <mergeCell ref="B100:E100"/>
    <mergeCell ref="A103:I103"/>
    <mergeCell ref="B104:E104"/>
    <mergeCell ref="F104:G104"/>
    <mergeCell ref="F101:G101"/>
    <mergeCell ref="H100:I100"/>
    <mergeCell ref="H97:I97"/>
    <mergeCell ref="F98:G98"/>
    <mergeCell ref="F100:G100"/>
    <mergeCell ref="F96:G96"/>
    <mergeCell ref="H95:I95"/>
    <mergeCell ref="F94:G94"/>
    <mergeCell ref="B94:E94"/>
    <mergeCell ref="F97:G97"/>
    <mergeCell ref="H98:I98"/>
    <mergeCell ref="B95:E95"/>
    <mergeCell ref="F99:G99"/>
    <mergeCell ref="B98:E98"/>
    <mergeCell ref="B97:E97"/>
    <mergeCell ref="F95:G95"/>
    <mergeCell ref="B96:E96"/>
    <mergeCell ref="B99:E99"/>
    <mergeCell ref="H94:I94"/>
    <mergeCell ref="H96:I96"/>
    <mergeCell ref="H89:I89"/>
    <mergeCell ref="A93:I93"/>
    <mergeCell ref="A92:I92"/>
    <mergeCell ref="A91:I91"/>
    <mergeCell ref="A90:E90"/>
    <mergeCell ref="B89:E89"/>
    <mergeCell ref="F90:G90"/>
    <mergeCell ref="F89:G89"/>
    <mergeCell ref="H90:I90"/>
    <mergeCell ref="A81:I81"/>
    <mergeCell ref="A82:I82"/>
    <mergeCell ref="B79:G79"/>
    <mergeCell ref="H78:I78"/>
    <mergeCell ref="H79:I79"/>
    <mergeCell ref="F84:G84"/>
    <mergeCell ref="H84:I84"/>
    <mergeCell ref="B78:G78"/>
    <mergeCell ref="F83:G83"/>
    <mergeCell ref="A80:G80"/>
    <mergeCell ref="H83:I83"/>
    <mergeCell ref="B84:E84"/>
    <mergeCell ref="B83:E83"/>
    <mergeCell ref="B88:E88"/>
    <mergeCell ref="H87:I87"/>
    <mergeCell ref="H88:I88"/>
    <mergeCell ref="F88:G88"/>
    <mergeCell ref="B87:E87"/>
    <mergeCell ref="F87:G87"/>
    <mergeCell ref="B85:E85"/>
    <mergeCell ref="H85:I85"/>
    <mergeCell ref="F86:G86"/>
    <mergeCell ref="B86:E86"/>
    <mergeCell ref="H86:I86"/>
    <mergeCell ref="F85:G85"/>
    <mergeCell ref="A73:G73"/>
    <mergeCell ref="H77:I77"/>
    <mergeCell ref="B77:G77"/>
    <mergeCell ref="A74:I74"/>
    <mergeCell ref="A75:I75"/>
    <mergeCell ref="H76:I76"/>
    <mergeCell ref="H73:I73"/>
    <mergeCell ref="B76:G76"/>
    <mergeCell ref="H80:I80"/>
    <mergeCell ref="B68:G68"/>
    <mergeCell ref="H68:I68"/>
    <mergeCell ref="H72:I72"/>
    <mergeCell ref="H69:I69"/>
    <mergeCell ref="H70:I70"/>
    <mergeCell ref="B69:G69"/>
    <mergeCell ref="B71:G71"/>
    <mergeCell ref="B72:G72"/>
    <mergeCell ref="H71:I71"/>
    <mergeCell ref="B70:G70"/>
    <mergeCell ref="A62:I62"/>
    <mergeCell ref="A64:A65"/>
    <mergeCell ref="A66:A67"/>
    <mergeCell ref="H63:I63"/>
    <mergeCell ref="B66:B67"/>
    <mergeCell ref="H66:I67"/>
    <mergeCell ref="B64:B65"/>
    <mergeCell ref="H64:I65"/>
    <mergeCell ref="B63:G63"/>
    <mergeCell ref="A61:I61"/>
    <mergeCell ref="B59:F59"/>
    <mergeCell ref="H56:I56"/>
    <mergeCell ref="H57:I57"/>
    <mergeCell ref="H59:I59"/>
    <mergeCell ref="H58:I58"/>
    <mergeCell ref="B57:F57"/>
    <mergeCell ref="H60:I60"/>
    <mergeCell ref="H52:I52"/>
    <mergeCell ref="A60:F60"/>
    <mergeCell ref="H53:I53"/>
    <mergeCell ref="B55:F55"/>
    <mergeCell ref="H54:I54"/>
    <mergeCell ref="B53:F53"/>
    <mergeCell ref="B56:F56"/>
    <mergeCell ref="B58:F58"/>
    <mergeCell ref="H55:I55"/>
    <mergeCell ref="B52:F52"/>
    <mergeCell ref="A50:I50"/>
    <mergeCell ref="H51:I51"/>
    <mergeCell ref="A49:I49"/>
    <mergeCell ref="B51:F51"/>
    <mergeCell ref="A41:E41"/>
    <mergeCell ref="A44:I44"/>
    <mergeCell ref="F41:G41"/>
    <mergeCell ref="H45:I45"/>
    <mergeCell ref="A43:I43"/>
    <mergeCell ref="H41:I41"/>
    <mergeCell ref="B46:E46"/>
    <mergeCell ref="A48:E48"/>
    <mergeCell ref="B45:E45"/>
    <mergeCell ref="H47:I47"/>
    <mergeCell ref="F47:G47"/>
    <mergeCell ref="F48:G48"/>
    <mergeCell ref="H48:I48"/>
    <mergeCell ref="H46:I46"/>
    <mergeCell ref="F46:G46"/>
    <mergeCell ref="F40:G40"/>
    <mergeCell ref="F36:G36"/>
    <mergeCell ref="H35:I35"/>
    <mergeCell ref="H34:I34"/>
    <mergeCell ref="F35:G35"/>
    <mergeCell ref="F34:G34"/>
    <mergeCell ref="B40:D40"/>
    <mergeCell ref="B38:D38"/>
    <mergeCell ref="B47:E47"/>
    <mergeCell ref="H37:I37"/>
    <mergeCell ref="H38:I38"/>
    <mergeCell ref="H40:I40"/>
    <mergeCell ref="H39:I39"/>
    <mergeCell ref="F38:G38"/>
    <mergeCell ref="F39:G39"/>
    <mergeCell ref="F45:G45"/>
    <mergeCell ref="B36:D36"/>
    <mergeCell ref="F32:G32"/>
    <mergeCell ref="B35:D35"/>
    <mergeCell ref="H31:I31"/>
    <mergeCell ref="B31:E31"/>
    <mergeCell ref="H32:I32"/>
    <mergeCell ref="B34:E34"/>
    <mergeCell ref="B39:D39"/>
    <mergeCell ref="H24:I24"/>
    <mergeCell ref="B33:C33"/>
    <mergeCell ref="F33:G33"/>
    <mergeCell ref="H33:I33"/>
    <mergeCell ref="B32:C32"/>
    <mergeCell ref="B37:D37"/>
    <mergeCell ref="F37:G37"/>
    <mergeCell ref="H36:I36"/>
    <mergeCell ref="F31:G31"/>
    <mergeCell ref="A20:E20"/>
    <mergeCell ref="H30:I30"/>
    <mergeCell ref="F18:I18"/>
    <mergeCell ref="F20:I20"/>
    <mergeCell ref="A18:E18"/>
    <mergeCell ref="A23:E23"/>
    <mergeCell ref="A22:E22"/>
    <mergeCell ref="F23:I23"/>
    <mergeCell ref="A24:E24"/>
    <mergeCell ref="F24:G24"/>
    <mergeCell ref="A19:E19"/>
    <mergeCell ref="F19:I19"/>
    <mergeCell ref="B30:G30"/>
    <mergeCell ref="A27:I27"/>
    <mergeCell ref="F25:I25"/>
    <mergeCell ref="A25:E25"/>
    <mergeCell ref="A29:I29"/>
    <mergeCell ref="A21:E21"/>
    <mergeCell ref="F22:I22"/>
    <mergeCell ref="F21:I21"/>
    <mergeCell ref="A1:I1"/>
    <mergeCell ref="F10:I10"/>
    <mergeCell ref="A2:I2"/>
    <mergeCell ref="A4:I4"/>
    <mergeCell ref="A8:E8"/>
    <mergeCell ref="A10:E10"/>
    <mergeCell ref="F8:I8"/>
    <mergeCell ref="F9:I9"/>
    <mergeCell ref="H5:I5"/>
    <mergeCell ref="A7:I7"/>
    <mergeCell ref="A17:I17"/>
    <mergeCell ref="A15:I15"/>
    <mergeCell ref="A13:E13"/>
    <mergeCell ref="A9:E9"/>
    <mergeCell ref="A11:E11"/>
    <mergeCell ref="F11:I11"/>
    <mergeCell ref="F12:I12"/>
    <mergeCell ref="A12:E12"/>
    <mergeCell ref="F13:I13"/>
  </mergeCells>
  <phoneticPr fontId="16" type="noConversion"/>
  <pageMargins left="0.70866141732283472" right="0.51181102362204722" top="0.62992125984251968" bottom="0.62992125984251968" header="0.31496062992125984" footer="0.31496062992125984"/>
  <pageSetup paperSize="9" scale="70" fitToHeight="3"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21"/>
  <sheetViews>
    <sheetView showGridLines="0" zoomScaleNormal="100" zoomScaleSheetLayoutView="100" workbookViewId="0">
      <selection activeCell="E21" sqref="E21"/>
    </sheetView>
  </sheetViews>
  <sheetFormatPr defaultRowHeight="15"/>
  <cols>
    <col min="2" max="2" width="10.7109375" bestFit="1" customWidth="1"/>
    <col min="3" max="3" width="16" bestFit="1" customWidth="1"/>
    <col min="4" max="4" width="17.7109375" bestFit="1" customWidth="1"/>
    <col min="5" max="5" width="19.85546875" bestFit="1" customWidth="1"/>
    <col min="6" max="6" width="5.85546875" customWidth="1"/>
    <col min="7" max="7" width="11.140625" bestFit="1" customWidth="1"/>
    <col min="8" max="8" width="12.5703125" customWidth="1"/>
    <col min="9" max="9" width="14.140625" bestFit="1" customWidth="1"/>
    <col min="10" max="10" width="9.5703125" bestFit="1" customWidth="1"/>
    <col min="11" max="11" width="11" style="196" bestFit="1" customWidth="1"/>
    <col min="12" max="12" width="12" bestFit="1" customWidth="1"/>
    <col min="13" max="15" width="9.7109375" customWidth="1"/>
    <col min="16" max="16" width="13.7109375" bestFit="1" customWidth="1"/>
    <col min="17" max="17" width="9.42578125" customWidth="1"/>
    <col min="18" max="18" width="11.28515625" bestFit="1" customWidth="1"/>
  </cols>
  <sheetData>
    <row r="1" spans="1:11">
      <c r="A1" s="406"/>
      <c r="B1" s="406"/>
      <c r="C1" s="407" t="s">
        <v>96</v>
      </c>
      <c r="D1" s="407" t="s">
        <v>307</v>
      </c>
      <c r="E1" s="407" t="s">
        <v>568</v>
      </c>
      <c r="G1" s="408" t="s">
        <v>288</v>
      </c>
      <c r="H1" s="408" t="s">
        <v>144</v>
      </c>
      <c r="J1" s="407" t="s">
        <v>290</v>
      </c>
      <c r="K1" s="407" t="s">
        <v>556</v>
      </c>
    </row>
    <row r="2" spans="1:11">
      <c r="A2" s="38" t="s">
        <v>287</v>
      </c>
      <c r="B2" s="38" t="s">
        <v>555</v>
      </c>
      <c r="C2" s="252">
        <f>'RESUMO GERAL'!H17</f>
        <v>0</v>
      </c>
      <c r="D2" s="113">
        <f>C2*12</f>
        <v>0</v>
      </c>
      <c r="E2" s="261">
        <v>11</v>
      </c>
      <c r="G2" s="251">
        <v>0.4</v>
      </c>
      <c r="H2" s="482">
        <v>0.21319199999999999</v>
      </c>
      <c r="J2" s="271">
        <v>5.5</v>
      </c>
      <c r="K2" s="254">
        <v>0.03</v>
      </c>
    </row>
    <row r="3" spans="1:11">
      <c r="A3" s="38"/>
      <c r="B3" s="38"/>
      <c r="C3" s="252"/>
      <c r="D3" s="113"/>
      <c r="E3" s="261"/>
      <c r="G3" s="251"/>
      <c r="H3" s="251"/>
      <c r="J3" s="253"/>
      <c r="K3" s="254"/>
    </row>
    <row r="4" spans="1:11">
      <c r="A4" s="38"/>
      <c r="B4" s="38"/>
      <c r="C4" s="252"/>
      <c r="D4" s="113"/>
      <c r="E4" s="261"/>
      <c r="G4" s="251"/>
      <c r="H4" s="251"/>
      <c r="J4" s="253"/>
      <c r="K4" s="254"/>
    </row>
    <row r="5" spans="1:11">
      <c r="A5" s="38"/>
      <c r="B5" s="38"/>
      <c r="C5" s="252"/>
      <c r="D5" s="113"/>
      <c r="E5" s="261"/>
      <c r="G5" s="251"/>
      <c r="H5" s="251"/>
      <c r="J5" s="253"/>
      <c r="K5" s="254"/>
    </row>
    <row r="6" spans="1:11">
      <c r="A6" s="38"/>
      <c r="B6" s="38"/>
      <c r="C6" s="252"/>
      <c r="D6" s="113"/>
      <c r="E6" s="261"/>
      <c r="G6" s="251"/>
      <c r="H6" s="251"/>
      <c r="J6" s="253"/>
      <c r="K6" s="254"/>
    </row>
    <row r="7" spans="1:11">
      <c r="A7" s="38"/>
      <c r="B7" s="38"/>
      <c r="C7" s="252"/>
      <c r="D7" s="113"/>
      <c r="E7" s="261"/>
      <c r="G7" s="251"/>
      <c r="H7" s="251"/>
      <c r="J7" s="253"/>
      <c r="K7" s="254"/>
    </row>
    <row r="8" spans="1:11">
      <c r="A8" s="255"/>
      <c r="B8" s="255"/>
      <c r="C8" s="256"/>
      <c r="D8" s="257"/>
      <c r="E8" s="260"/>
    </row>
    <row r="9" spans="1:11" ht="15.75" thickBot="1">
      <c r="D9" s="248"/>
      <c r="E9" s="248"/>
    </row>
    <row r="10" spans="1:11">
      <c r="G10" s="401" t="s">
        <v>291</v>
      </c>
      <c r="H10" s="402" t="s">
        <v>228</v>
      </c>
      <c r="I10" s="403" t="s">
        <v>289</v>
      </c>
      <c r="J10" s="404" t="s">
        <v>617</v>
      </c>
      <c r="K10" s="405" t="s">
        <v>619</v>
      </c>
    </row>
    <row r="11" spans="1:11" ht="15.75" thickBot="1">
      <c r="G11" s="399">
        <v>0.69750000000000001</v>
      </c>
      <c r="H11" s="400">
        <v>0.01</v>
      </c>
      <c r="I11" s="437">
        <v>2.1</v>
      </c>
      <c r="J11" s="481">
        <v>6.4999999999999997E-3</v>
      </c>
      <c r="K11" s="398">
        <v>0.03</v>
      </c>
    </row>
    <row r="12" spans="1:11">
      <c r="K12"/>
    </row>
    <row r="13" spans="1:11">
      <c r="K13"/>
    </row>
    <row r="14" spans="1:11">
      <c r="K14"/>
    </row>
    <row r="15" spans="1:11">
      <c r="K15"/>
    </row>
    <row r="16" spans="1:11">
      <c r="K16"/>
    </row>
    <row r="17" spans="11:11">
      <c r="K17"/>
    </row>
    <row r="18" spans="11:11">
      <c r="K18"/>
    </row>
    <row r="19" spans="11:11">
      <c r="K19"/>
    </row>
    <row r="20" spans="11:11">
      <c r="K20"/>
    </row>
    <row r="21" spans="11:11">
      <c r="K21"/>
    </row>
  </sheetData>
  <phoneticPr fontId="16" type="noConversion"/>
  <printOptions horizontalCentered="1" verticalCentered="1"/>
  <pageMargins left="0.51181102362204722" right="0.51181102362204722" top="0.78740157480314965" bottom="0.78740157480314965" header="0.31496062992125984" footer="0.31496062992125984"/>
  <pageSetup paperSize="9" scale="90" orientation="landscape" horizontalDpi="4294967294" verticalDpi="4294967294"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92D050"/>
  </sheetPr>
  <dimension ref="A1:M157"/>
  <sheetViews>
    <sheetView showGridLines="0" topLeftCell="A13" zoomScaleNormal="100" zoomScaleSheetLayoutView="100" workbookViewId="0">
      <selection activeCell="H24" sqref="H24:I24"/>
    </sheetView>
  </sheetViews>
  <sheetFormatPr defaultColWidth="8.85546875" defaultRowHeight="12"/>
  <cols>
    <col min="1" max="1" width="8.42578125" style="14" bestFit="1" customWidth="1"/>
    <col min="2" max="2" width="33.140625" style="14" customWidth="1"/>
    <col min="3" max="3" width="14" style="14" bestFit="1" customWidth="1"/>
    <col min="4" max="4" width="10.140625" style="14" customWidth="1"/>
    <col min="5" max="5" width="9.7109375" style="14" bestFit="1" customWidth="1"/>
    <col min="6" max="6" width="6.7109375" style="14" bestFit="1" customWidth="1"/>
    <col min="7" max="7" width="8.85546875" style="14" bestFit="1" customWidth="1"/>
    <col min="8" max="8" width="9.140625" style="18" customWidth="1"/>
    <col min="9" max="9" width="4.140625" style="18" customWidth="1"/>
    <col min="10" max="10" width="7" style="14" bestFit="1" customWidth="1"/>
    <col min="11" max="11" width="10.7109375" style="14" bestFit="1" customWidth="1"/>
    <col min="12" max="13" width="13.28515625" style="14" customWidth="1"/>
    <col min="14" max="16384" width="8.85546875" style="14"/>
  </cols>
  <sheetData>
    <row r="1" spans="1:12" ht="18.75" customHeight="1">
      <c r="A1" s="1087" t="s">
        <v>91</v>
      </c>
      <c r="B1" s="1088"/>
      <c r="C1" s="1088"/>
      <c r="D1" s="1088"/>
      <c r="E1" s="1088"/>
      <c r="F1" s="1088"/>
      <c r="G1" s="1088"/>
      <c r="H1" s="1088"/>
      <c r="I1" s="1089"/>
      <c r="J1" s="13" t="s">
        <v>5</v>
      </c>
      <c r="L1" s="43"/>
    </row>
    <row r="2" spans="1:12" ht="20.25" customHeight="1" thickBot="1">
      <c r="A2" s="1100" t="s">
        <v>92</v>
      </c>
      <c r="B2" s="1101"/>
      <c r="C2" s="1101"/>
      <c r="D2" s="1101"/>
      <c r="E2" s="1101"/>
      <c r="F2" s="1101"/>
      <c r="G2" s="1101"/>
      <c r="H2" s="1101"/>
      <c r="I2" s="1102"/>
      <c r="J2" s="13"/>
    </row>
    <row r="3" spans="1:12" ht="15.6" customHeight="1" thickBot="1">
      <c r="A3" s="15"/>
      <c r="B3" s="15"/>
      <c r="C3" s="15"/>
      <c r="D3" s="15"/>
      <c r="E3" s="15"/>
      <c r="F3" s="15"/>
      <c r="G3" s="15"/>
      <c r="H3" s="15"/>
      <c r="I3" s="15"/>
    </row>
    <row r="4" spans="1:12" ht="14.45" customHeight="1" thickBot="1">
      <c r="A4" s="1193" t="s">
        <v>196</v>
      </c>
      <c r="B4" s="1194"/>
      <c r="C4" s="1194"/>
      <c r="D4" s="1194"/>
      <c r="E4" s="1194"/>
      <c r="F4" s="1194"/>
      <c r="G4" s="1194"/>
      <c r="H4" s="1194"/>
      <c r="I4" s="1195"/>
    </row>
    <row r="5" spans="1:12" ht="24.75" customHeight="1" thickBot="1">
      <c r="A5" s="48" t="s">
        <v>175</v>
      </c>
      <c r="B5" s="44" t="str">
        <f>'Sinteses de CCT''s'!C4</f>
        <v xml:space="preserve">Pregão Eletrônico nº </v>
      </c>
      <c r="C5" s="47" t="s">
        <v>176</v>
      </c>
      <c r="D5" s="45">
        <f>'Sinteses de CCT''s'!E4</f>
        <v>0</v>
      </c>
      <c r="E5" s="48" t="s">
        <v>186</v>
      </c>
      <c r="F5" s="46">
        <f>'Sinteses de CCT''s'!G4</f>
        <v>0</v>
      </c>
      <c r="G5" s="48" t="s">
        <v>174</v>
      </c>
      <c r="H5" s="1105">
        <f>'Sinteses de CCT''s'!I4</f>
        <v>0</v>
      </c>
      <c r="I5" s="1106"/>
    </row>
    <row r="6" spans="1:12" ht="12.75" thickBot="1">
      <c r="A6" s="16"/>
      <c r="B6" s="17"/>
      <c r="C6" s="18"/>
      <c r="D6" s="19"/>
      <c r="E6" s="17"/>
      <c r="F6" s="18"/>
      <c r="G6" s="17"/>
      <c r="H6" s="17"/>
      <c r="I6" s="17"/>
    </row>
    <row r="7" spans="1:12" ht="21" customHeight="1">
      <c r="A7" s="1198" t="s">
        <v>197</v>
      </c>
      <c r="B7" s="1199"/>
      <c r="C7" s="1199"/>
      <c r="D7" s="1199"/>
      <c r="E7" s="1199"/>
      <c r="F7" s="1199"/>
      <c r="G7" s="1199"/>
      <c r="H7" s="1199"/>
      <c r="I7" s="1200"/>
    </row>
    <row r="8" spans="1:12" ht="15">
      <c r="A8" s="1096" t="s">
        <v>198</v>
      </c>
      <c r="B8" s="1097"/>
      <c r="C8" s="1097"/>
      <c r="D8" s="1097"/>
      <c r="E8" s="1097"/>
      <c r="F8" s="1098" t="s">
        <v>199</v>
      </c>
      <c r="G8" s="1097"/>
      <c r="H8" s="1097"/>
      <c r="I8" s="1099"/>
    </row>
    <row r="9" spans="1:12" ht="13.5" customHeight="1">
      <c r="A9" s="1064" t="s">
        <v>177</v>
      </c>
      <c r="B9" s="835"/>
      <c r="C9" s="835"/>
      <c r="D9" s="835"/>
      <c r="E9" s="835"/>
      <c r="F9" s="1104">
        <v>45114</v>
      </c>
      <c r="G9" s="1056"/>
      <c r="H9" s="1056"/>
      <c r="I9" s="1057"/>
    </row>
    <row r="10" spans="1:12" ht="13.5" customHeight="1">
      <c r="A10" s="1064" t="s">
        <v>178</v>
      </c>
      <c r="B10" s="835"/>
      <c r="C10" s="835"/>
      <c r="D10" s="835"/>
      <c r="E10" s="835"/>
      <c r="F10" s="1103" t="s">
        <v>182</v>
      </c>
      <c r="G10" s="1056"/>
      <c r="H10" s="1056"/>
      <c r="I10" s="1057"/>
    </row>
    <row r="11" spans="1:12" ht="13.5" customHeight="1">
      <c r="A11" s="1064" t="s">
        <v>179</v>
      </c>
      <c r="B11" s="835"/>
      <c r="C11" s="835"/>
      <c r="D11" s="835"/>
      <c r="E11" s="835"/>
      <c r="F11" s="1103" t="str">
        <f>'Sinteses de CCT''s'!C10</f>
        <v>01/11/2023 a 31/10/2024</v>
      </c>
      <c r="G11" s="1056"/>
      <c r="H11" s="1056"/>
      <c r="I11" s="1057"/>
    </row>
    <row r="12" spans="1:12" ht="13.5" customHeight="1">
      <c r="A12" s="1064" t="s">
        <v>180</v>
      </c>
      <c r="B12" s="1065"/>
      <c r="C12" s="1065"/>
      <c r="D12" s="1065"/>
      <c r="E12" s="1065"/>
      <c r="F12" s="1108" t="str">
        <f>'Sinteses de CCT''s'!C9</f>
        <v>SINDUSCON MG</v>
      </c>
      <c r="G12" s="1056"/>
      <c r="H12" s="1056"/>
      <c r="I12" s="1057"/>
    </row>
    <row r="13" spans="1:12" ht="13.5" customHeight="1" thickBot="1">
      <c r="A13" s="1073" t="s">
        <v>181</v>
      </c>
      <c r="B13" s="1107"/>
      <c r="C13" s="1107"/>
      <c r="D13" s="1107"/>
      <c r="E13" s="1107"/>
      <c r="F13" s="1110">
        <v>12</v>
      </c>
      <c r="G13" s="1044"/>
      <c r="H13" s="1044"/>
      <c r="I13" s="1111"/>
    </row>
    <row r="14" spans="1:12">
      <c r="A14" s="16"/>
      <c r="B14" s="17"/>
      <c r="C14" s="18"/>
      <c r="D14" s="19"/>
      <c r="E14" s="17"/>
      <c r="F14" s="18"/>
      <c r="G14" s="17"/>
      <c r="H14" s="17"/>
      <c r="I14" s="17"/>
    </row>
    <row r="15" spans="1:12" ht="14.45" customHeight="1">
      <c r="A15" s="745" t="s">
        <v>191</v>
      </c>
      <c r="B15" s="745"/>
      <c r="C15" s="745"/>
      <c r="D15" s="745"/>
      <c r="E15" s="745"/>
      <c r="F15" s="745"/>
      <c r="G15" s="745"/>
      <c r="H15" s="745"/>
      <c r="I15" s="745"/>
    </row>
    <row r="16" spans="1:12" ht="8.25" customHeight="1" thickBot="1">
      <c r="A16" s="15"/>
      <c r="B16" s="15"/>
      <c r="C16" s="15"/>
      <c r="D16" s="15"/>
      <c r="E16" s="15"/>
      <c r="F16" s="15"/>
      <c r="G16" s="15"/>
      <c r="H16" s="15"/>
      <c r="I16" s="15"/>
    </row>
    <row r="17" spans="1:10" ht="18.75" customHeight="1" thickBot="1">
      <c r="A17" s="1058" t="s">
        <v>200</v>
      </c>
      <c r="B17" s="1059"/>
      <c r="C17" s="1059"/>
      <c r="D17" s="1059"/>
      <c r="E17" s="1059"/>
      <c r="F17" s="1059"/>
      <c r="G17" s="1059"/>
      <c r="H17" s="1059"/>
      <c r="I17" s="1060"/>
    </row>
    <row r="18" spans="1:10" ht="14.45" customHeight="1">
      <c r="A18" s="1064" t="s">
        <v>201</v>
      </c>
      <c r="B18" s="1065"/>
      <c r="C18" s="1065"/>
      <c r="D18" s="1065"/>
      <c r="E18" s="1065"/>
      <c r="F18" s="1061" t="s">
        <v>93</v>
      </c>
      <c r="G18" s="1062"/>
      <c r="H18" s="1062"/>
      <c r="I18" s="1063"/>
    </row>
    <row r="19" spans="1:10" ht="14.45" customHeight="1">
      <c r="A19" s="1064" t="s">
        <v>183</v>
      </c>
      <c r="B19" s="1065"/>
      <c r="C19" s="1065"/>
      <c r="D19" s="1065"/>
      <c r="E19" s="1065"/>
      <c r="F19" s="1055" t="str">
        <f>F11</f>
        <v>01/11/2023 a 31/10/2024</v>
      </c>
      <c r="G19" s="1056"/>
      <c r="H19" s="1056"/>
      <c r="I19" s="1057"/>
    </row>
    <row r="20" spans="1:10">
      <c r="A20" s="1064" t="s">
        <v>185</v>
      </c>
      <c r="B20" s="1065"/>
      <c r="C20" s="1065"/>
      <c r="D20" s="1065"/>
      <c r="E20" s="1065"/>
      <c r="F20" s="1055" t="str">
        <f>VLOOKUP(J1,'Sinteses de CCT''s'!$B$14:$J$20,2,0)</f>
        <v xml:space="preserve">Encanador c/ Insalubridade Diurno </v>
      </c>
      <c r="G20" s="1056"/>
      <c r="H20" s="1056"/>
      <c r="I20" s="1057"/>
    </row>
    <row r="21" spans="1:10">
      <c r="A21" s="1064" t="s">
        <v>184</v>
      </c>
      <c r="B21" s="1065"/>
      <c r="C21" s="1065"/>
      <c r="D21" s="1065"/>
      <c r="E21" s="1065"/>
      <c r="F21" s="1075" t="s">
        <v>190</v>
      </c>
      <c r="G21" s="1076"/>
      <c r="H21" s="1076"/>
      <c r="I21" s="1077"/>
    </row>
    <row r="22" spans="1:10" ht="12.75" thickBot="1">
      <c r="A22" s="1073" t="s">
        <v>195</v>
      </c>
      <c r="B22" s="1074"/>
      <c r="C22" s="1074"/>
      <c r="D22" s="1074"/>
      <c r="E22" s="1074"/>
      <c r="F22" s="1078">
        <f>'Sinteses de CCT''s'!E18</f>
        <v>0</v>
      </c>
      <c r="G22" s="1079"/>
      <c r="H22" s="1079"/>
      <c r="I22" s="1080"/>
    </row>
    <row r="23" spans="1:10" ht="24.75" customHeight="1">
      <c r="A23" s="1122" t="s">
        <v>187</v>
      </c>
      <c r="B23" s="1123"/>
      <c r="C23" s="1123"/>
      <c r="D23" s="1123"/>
      <c r="E23" s="1123"/>
      <c r="F23" s="1113" t="str">
        <f>F20</f>
        <v xml:space="preserve">Encanador c/ Insalubridade Diurno </v>
      </c>
      <c r="G23" s="1114"/>
      <c r="H23" s="1114"/>
      <c r="I23" s="1115"/>
    </row>
    <row r="24" spans="1:10" ht="14.45" customHeight="1">
      <c r="A24" s="1117" t="s">
        <v>188</v>
      </c>
      <c r="B24" s="1118"/>
      <c r="C24" s="1118"/>
      <c r="D24" s="1118"/>
      <c r="E24" s="1118"/>
      <c r="F24" s="1119" t="str">
        <f>'Sinteses de CCT''s'!D18</f>
        <v>44hs</v>
      </c>
      <c r="G24" s="1120"/>
      <c r="H24" s="1120">
        <v>220</v>
      </c>
      <c r="I24" s="1121"/>
      <c r="J24" s="18"/>
    </row>
    <row r="25" spans="1:10" ht="12.75" thickBot="1">
      <c r="A25" s="1116" t="s">
        <v>189</v>
      </c>
      <c r="B25" s="1068"/>
      <c r="C25" s="1068"/>
      <c r="D25" s="1068"/>
      <c r="E25" s="1068"/>
      <c r="F25" s="1112">
        <v>1</v>
      </c>
      <c r="G25" s="1044"/>
      <c r="H25" s="1044"/>
      <c r="I25" s="1111"/>
    </row>
    <row r="26" spans="1:10">
      <c r="A26" s="16"/>
      <c r="B26" s="17"/>
      <c r="C26" s="18"/>
      <c r="D26" s="19"/>
      <c r="E26" s="17"/>
      <c r="F26" s="18"/>
      <c r="G26" s="17"/>
      <c r="H26" s="17"/>
      <c r="I26" s="17"/>
    </row>
    <row r="27" spans="1:10" ht="14.45" customHeight="1">
      <c r="A27" s="745" t="s">
        <v>191</v>
      </c>
      <c r="B27" s="745"/>
      <c r="C27" s="745"/>
      <c r="D27" s="745"/>
      <c r="E27" s="745"/>
      <c r="F27" s="745"/>
      <c r="G27" s="745"/>
      <c r="H27" s="745"/>
      <c r="I27" s="745"/>
    </row>
    <row r="28" spans="1:10" ht="14.45" customHeight="1" thickBot="1">
      <c r="A28" s="15"/>
      <c r="B28" s="15"/>
      <c r="C28" s="15"/>
      <c r="D28" s="15"/>
      <c r="E28" s="15"/>
      <c r="F28" s="15"/>
      <c r="G28" s="15"/>
      <c r="H28" s="15"/>
      <c r="I28" s="15"/>
    </row>
    <row r="29" spans="1:10" ht="14.45" customHeight="1" thickBot="1">
      <c r="A29" s="1036" t="s">
        <v>202</v>
      </c>
      <c r="B29" s="1037"/>
      <c r="C29" s="1037"/>
      <c r="D29" s="1037"/>
      <c r="E29" s="1037"/>
      <c r="F29" s="1037"/>
      <c r="G29" s="1037"/>
      <c r="H29" s="1037"/>
      <c r="I29" s="1038"/>
    </row>
    <row r="30" spans="1:10" ht="17.25" customHeight="1">
      <c r="A30" s="52">
        <v>1</v>
      </c>
      <c r="B30" s="954" t="s">
        <v>203</v>
      </c>
      <c r="C30" s="954"/>
      <c r="D30" s="954"/>
      <c r="E30" s="954"/>
      <c r="F30" s="954"/>
      <c r="G30" s="954"/>
      <c r="H30" s="954" t="s">
        <v>192</v>
      </c>
      <c r="I30" s="955"/>
    </row>
    <row r="31" spans="1:10">
      <c r="A31" s="20" t="s">
        <v>149</v>
      </c>
      <c r="B31" s="904" t="s">
        <v>204</v>
      </c>
      <c r="C31" s="904"/>
      <c r="D31" s="904"/>
      <c r="E31" s="904"/>
      <c r="F31" s="938"/>
      <c r="G31" s="938"/>
      <c r="H31" s="1028">
        <f>F22/H24*H24</f>
        <v>0</v>
      </c>
      <c r="I31" s="1029"/>
    </row>
    <row r="32" spans="1:10" ht="12" customHeight="1">
      <c r="A32" s="20" t="s">
        <v>150</v>
      </c>
      <c r="B32" s="894" t="s">
        <v>205</v>
      </c>
      <c r="C32" s="896"/>
      <c r="D32" s="22" t="s">
        <v>206</v>
      </c>
      <c r="E32" s="108" t="s">
        <v>278</v>
      </c>
      <c r="F32" s="938"/>
      <c r="G32" s="938"/>
      <c r="H32" s="1028">
        <f>IF(E32="N",0,H31*0.3)</f>
        <v>0</v>
      </c>
      <c r="I32" s="1029"/>
    </row>
    <row r="33" spans="1:10" ht="12" customHeight="1">
      <c r="A33" s="20" t="s">
        <v>151</v>
      </c>
      <c r="B33" s="894" t="s">
        <v>207</v>
      </c>
      <c r="C33" s="896"/>
      <c r="D33" s="22" t="s">
        <v>206</v>
      </c>
      <c r="E33" s="24" t="s">
        <v>36</v>
      </c>
      <c r="F33" s="1028"/>
      <c r="G33" s="1072">
        <v>0.4</v>
      </c>
      <c r="H33" s="1028"/>
      <c r="I33" s="1029"/>
      <c r="J33" s="25"/>
    </row>
    <row r="34" spans="1:10" ht="15">
      <c r="A34" s="20" t="s">
        <v>152</v>
      </c>
      <c r="B34" s="1045" t="s">
        <v>279</v>
      </c>
      <c r="C34" s="1046"/>
      <c r="D34" s="1046"/>
      <c r="E34" s="1047"/>
      <c r="F34" s="1048">
        <v>0</v>
      </c>
      <c r="G34" s="1049"/>
      <c r="H34" s="1084"/>
      <c r="I34" s="1085"/>
    </row>
    <row r="35" spans="1:10" ht="14.45" customHeight="1">
      <c r="A35" s="20" t="s">
        <v>153</v>
      </c>
      <c r="B35" s="913" t="s">
        <v>208</v>
      </c>
      <c r="C35" s="914"/>
      <c r="D35" s="915"/>
      <c r="E35" s="26">
        <v>0</v>
      </c>
      <c r="F35" s="1028">
        <f>H31/H24*1.2</f>
        <v>0</v>
      </c>
      <c r="G35" s="1028"/>
      <c r="H35" s="1028"/>
      <c r="I35" s="1029"/>
    </row>
    <row r="36" spans="1:10">
      <c r="A36" s="20" t="s">
        <v>154</v>
      </c>
      <c r="B36" s="913" t="s">
        <v>209</v>
      </c>
      <c r="C36" s="914"/>
      <c r="D36" s="915"/>
      <c r="E36" s="21"/>
      <c r="F36" s="938"/>
      <c r="G36" s="938"/>
      <c r="H36" s="1028"/>
      <c r="I36" s="1029"/>
    </row>
    <row r="37" spans="1:10" ht="14.45" customHeight="1">
      <c r="A37" s="20" t="s">
        <v>210</v>
      </c>
      <c r="B37" s="913" t="s">
        <v>211</v>
      </c>
      <c r="C37" s="914"/>
      <c r="D37" s="915"/>
      <c r="E37" s="21"/>
      <c r="F37" s="1030">
        <v>0</v>
      </c>
      <c r="G37" s="1030"/>
      <c r="H37" s="1028"/>
      <c r="I37" s="1029"/>
    </row>
    <row r="38" spans="1:10" ht="14.45" customHeight="1">
      <c r="A38" s="20" t="s">
        <v>154</v>
      </c>
      <c r="B38" s="913" t="s">
        <v>212</v>
      </c>
      <c r="C38" s="914"/>
      <c r="D38" s="915"/>
      <c r="E38" s="21"/>
      <c r="F38" s="1030">
        <v>0</v>
      </c>
      <c r="G38" s="1030"/>
      <c r="H38" s="1028"/>
      <c r="I38" s="1029"/>
    </row>
    <row r="39" spans="1:10">
      <c r="A39" s="20" t="s">
        <v>210</v>
      </c>
      <c r="B39" s="913" t="s">
        <v>213</v>
      </c>
      <c r="C39" s="914"/>
      <c r="D39" s="915"/>
      <c r="E39" s="21"/>
      <c r="F39" s="938"/>
      <c r="G39" s="938"/>
      <c r="H39" s="1028"/>
      <c r="I39" s="1029"/>
    </row>
    <row r="40" spans="1:10" ht="12.75" thickBot="1">
      <c r="A40" s="50" t="s">
        <v>154</v>
      </c>
      <c r="B40" s="1031" t="s">
        <v>214</v>
      </c>
      <c r="C40" s="1032"/>
      <c r="D40" s="1033"/>
      <c r="E40" s="51"/>
      <c r="F40" s="1086"/>
      <c r="G40" s="1086"/>
      <c r="H40" s="1039"/>
      <c r="I40" s="1040"/>
    </row>
    <row r="41" spans="1:10" ht="14.45" customHeight="1" thickBot="1">
      <c r="A41" s="1020" t="s">
        <v>215</v>
      </c>
      <c r="B41" s="1021"/>
      <c r="C41" s="1021"/>
      <c r="D41" s="1021"/>
      <c r="E41" s="1021"/>
      <c r="F41" s="1021"/>
      <c r="G41" s="1021"/>
      <c r="H41" s="1022"/>
      <c r="I41" s="1023"/>
    </row>
    <row r="42" spans="1:10" ht="12.75" thickBot="1">
      <c r="A42" s="16"/>
      <c r="B42" s="17"/>
      <c r="C42" s="18"/>
      <c r="D42" s="19"/>
      <c r="E42" s="17"/>
      <c r="F42" s="18"/>
      <c r="G42" s="17"/>
      <c r="H42" s="17"/>
      <c r="I42" s="17"/>
    </row>
    <row r="43" spans="1:10" ht="16.5" customHeight="1" thickBot="1">
      <c r="A43" s="1036" t="s">
        <v>216</v>
      </c>
      <c r="B43" s="1037"/>
      <c r="C43" s="1037"/>
      <c r="D43" s="1037"/>
      <c r="E43" s="1037"/>
      <c r="F43" s="1037"/>
      <c r="G43" s="1037"/>
      <c r="H43" s="1037"/>
      <c r="I43" s="1038"/>
    </row>
    <row r="44" spans="1:10" ht="14.45" customHeight="1">
      <c r="A44" s="1024" t="s">
        <v>217</v>
      </c>
      <c r="B44" s="1025"/>
      <c r="C44" s="1025"/>
      <c r="D44" s="1025"/>
      <c r="E44" s="1025"/>
      <c r="F44" s="1025"/>
      <c r="G44" s="1025"/>
      <c r="H44" s="1025"/>
      <c r="I44" s="1026"/>
    </row>
    <row r="45" spans="1:10" ht="14.45" customHeight="1">
      <c r="A45" s="53" t="s">
        <v>218</v>
      </c>
      <c r="B45" s="928" t="s">
        <v>219</v>
      </c>
      <c r="C45" s="929"/>
      <c r="D45" s="929"/>
      <c r="E45" s="930"/>
      <c r="F45" s="908" t="s">
        <v>193</v>
      </c>
      <c r="G45" s="880"/>
      <c r="H45" s="908" t="s">
        <v>192</v>
      </c>
      <c r="I45" s="909"/>
    </row>
    <row r="46" spans="1:10">
      <c r="A46" s="20" t="s">
        <v>149</v>
      </c>
      <c r="B46" s="913" t="s">
        <v>220</v>
      </c>
      <c r="C46" s="914"/>
      <c r="D46" s="914"/>
      <c r="E46" s="915"/>
      <c r="F46" s="898">
        <f>1/12</f>
        <v>8.3299999999999999E-2</v>
      </c>
      <c r="G46" s="899"/>
      <c r="H46" s="871">
        <f>$H$41*F46</f>
        <v>0</v>
      </c>
      <c r="I46" s="872"/>
    </row>
    <row r="47" spans="1:10" ht="12" customHeight="1">
      <c r="A47" s="56" t="s">
        <v>150</v>
      </c>
      <c r="B47" s="973" t="s">
        <v>89</v>
      </c>
      <c r="C47" s="974"/>
      <c r="D47" s="974"/>
      <c r="E47" s="975"/>
      <c r="F47" s="1034">
        <v>2.7799999999999998E-2</v>
      </c>
      <c r="G47" s="1035"/>
      <c r="H47" s="1210">
        <f>H41*F47</f>
        <v>0</v>
      </c>
      <c r="I47" s="1010"/>
    </row>
    <row r="48" spans="1:10" ht="12.75" thickBot="1">
      <c r="A48" s="1006" t="s">
        <v>221</v>
      </c>
      <c r="B48" s="1007"/>
      <c r="C48" s="1007"/>
      <c r="D48" s="1007"/>
      <c r="E48" s="1008"/>
      <c r="F48" s="1004">
        <f>SUM(F46:G47)</f>
        <v>0.1111</v>
      </c>
      <c r="G48" s="1005"/>
      <c r="H48" s="1001">
        <f>SUM(H46:I47)</f>
        <v>0</v>
      </c>
      <c r="I48" s="1002"/>
    </row>
    <row r="49" spans="1:9" ht="12.75" thickBot="1">
      <c r="A49" s="1011"/>
      <c r="B49" s="1012"/>
      <c r="C49" s="1012"/>
      <c r="D49" s="1012"/>
      <c r="E49" s="1012"/>
      <c r="F49" s="1012"/>
      <c r="G49" s="1012"/>
      <c r="H49" s="1012"/>
      <c r="I49" s="1013"/>
    </row>
    <row r="50" spans="1:9" ht="25.5" customHeight="1">
      <c r="A50" s="1019" t="s">
        <v>222</v>
      </c>
      <c r="B50" s="1019"/>
      <c r="C50" s="1019"/>
      <c r="D50" s="1019"/>
      <c r="E50" s="1019"/>
      <c r="F50" s="1019"/>
      <c r="G50" s="1019"/>
      <c r="H50" s="1019"/>
      <c r="I50" s="1019"/>
    </row>
    <row r="51" spans="1:9" ht="14.45" customHeight="1">
      <c r="A51" s="54" t="s">
        <v>223</v>
      </c>
      <c r="B51" s="959" t="s">
        <v>224</v>
      </c>
      <c r="C51" s="959"/>
      <c r="D51" s="959"/>
      <c r="E51" s="959"/>
      <c r="F51" s="959"/>
      <c r="G51" s="55" t="s">
        <v>193</v>
      </c>
      <c r="H51" s="954" t="s">
        <v>192</v>
      </c>
      <c r="I51" s="955"/>
    </row>
    <row r="52" spans="1:9">
      <c r="A52" s="20" t="s">
        <v>149</v>
      </c>
      <c r="B52" s="904" t="s">
        <v>225</v>
      </c>
      <c r="C52" s="904"/>
      <c r="D52" s="904"/>
      <c r="E52" s="904"/>
      <c r="F52" s="904"/>
      <c r="G52" s="28">
        <v>0.2</v>
      </c>
      <c r="H52" s="988">
        <f>($H$41+$H$48)*G52</f>
        <v>0</v>
      </c>
      <c r="I52" s="989"/>
    </row>
    <row r="53" spans="1:9">
      <c r="A53" s="20" t="s">
        <v>150</v>
      </c>
      <c r="B53" s="904" t="s">
        <v>226</v>
      </c>
      <c r="C53" s="904"/>
      <c r="D53" s="904"/>
      <c r="E53" s="904"/>
      <c r="F53" s="904"/>
      <c r="G53" s="28">
        <v>2.5000000000000001E-2</v>
      </c>
      <c r="H53" s="988">
        <f t="shared" ref="H53:H59" si="0">($H$41+$H$48)*G53</f>
        <v>0</v>
      </c>
      <c r="I53" s="989"/>
    </row>
    <row r="54" spans="1:9">
      <c r="A54" s="20" t="s">
        <v>151</v>
      </c>
      <c r="B54" s="21" t="s">
        <v>194</v>
      </c>
      <c r="C54" s="22" t="s">
        <v>227</v>
      </c>
      <c r="D54" s="29">
        <v>3</v>
      </c>
      <c r="E54" s="22" t="s">
        <v>228</v>
      </c>
      <c r="F54" s="250">
        <v>5.0000000000000001E-3</v>
      </c>
      <c r="G54" s="28">
        <v>0.03</v>
      </c>
      <c r="H54" s="988">
        <f t="shared" si="0"/>
        <v>0</v>
      </c>
      <c r="I54" s="989"/>
    </row>
    <row r="55" spans="1:9">
      <c r="A55" s="20" t="s">
        <v>152</v>
      </c>
      <c r="B55" s="904" t="s">
        <v>229</v>
      </c>
      <c r="C55" s="904"/>
      <c r="D55" s="904"/>
      <c r="E55" s="904"/>
      <c r="F55" s="904"/>
      <c r="G55" s="28">
        <v>1.4999999999999999E-2</v>
      </c>
      <c r="H55" s="988">
        <f t="shared" si="0"/>
        <v>0</v>
      </c>
      <c r="I55" s="989"/>
    </row>
    <row r="56" spans="1:9">
      <c r="A56" s="20" t="s">
        <v>153</v>
      </c>
      <c r="B56" s="904" t="s">
        <v>230</v>
      </c>
      <c r="C56" s="904"/>
      <c r="D56" s="904"/>
      <c r="E56" s="904"/>
      <c r="F56" s="904"/>
      <c r="G56" s="28">
        <v>0.01</v>
      </c>
      <c r="H56" s="988">
        <f t="shared" si="0"/>
        <v>0</v>
      </c>
      <c r="I56" s="989"/>
    </row>
    <row r="57" spans="1:9">
      <c r="A57" s="20" t="s">
        <v>154</v>
      </c>
      <c r="B57" s="904" t="s">
        <v>231</v>
      </c>
      <c r="C57" s="904"/>
      <c r="D57" s="904"/>
      <c r="E57" s="904"/>
      <c r="F57" s="904"/>
      <c r="G57" s="28">
        <v>6.0000000000000001E-3</v>
      </c>
      <c r="H57" s="988">
        <f t="shared" si="0"/>
        <v>0</v>
      </c>
      <c r="I57" s="989"/>
    </row>
    <row r="58" spans="1:9">
      <c r="A58" s="20" t="s">
        <v>210</v>
      </c>
      <c r="B58" s="904" t="s">
        <v>232</v>
      </c>
      <c r="C58" s="904"/>
      <c r="D58" s="904"/>
      <c r="E58" s="904"/>
      <c r="F58" s="904"/>
      <c r="G58" s="28">
        <v>2E-3</v>
      </c>
      <c r="H58" s="988">
        <f t="shared" si="0"/>
        <v>0</v>
      </c>
      <c r="I58" s="989"/>
    </row>
    <row r="59" spans="1:9">
      <c r="A59" s="56" t="s">
        <v>233</v>
      </c>
      <c r="B59" s="1027" t="s">
        <v>234</v>
      </c>
      <c r="C59" s="1027"/>
      <c r="D59" s="1027"/>
      <c r="E59" s="1027"/>
      <c r="F59" s="1027"/>
      <c r="G59" s="57">
        <v>0.08</v>
      </c>
      <c r="H59" s="1014">
        <f t="shared" si="0"/>
        <v>0</v>
      </c>
      <c r="I59" s="1015"/>
    </row>
    <row r="60" spans="1:9" ht="12.75" thickBot="1">
      <c r="A60" s="1016" t="s">
        <v>221</v>
      </c>
      <c r="B60" s="1017"/>
      <c r="C60" s="1017"/>
      <c r="D60" s="1017"/>
      <c r="E60" s="1017"/>
      <c r="F60" s="1018"/>
      <c r="G60" s="58">
        <f>SUM(G52:G59)</f>
        <v>0.36799999999999999</v>
      </c>
      <c r="H60" s="1001">
        <f>SUM(H52:I59)</f>
        <v>0</v>
      </c>
      <c r="I60" s="1002"/>
    </row>
    <row r="61" spans="1:9" ht="31.5" customHeight="1" thickBot="1">
      <c r="A61" s="1003" t="s">
        <v>38</v>
      </c>
      <c r="B61" s="886"/>
      <c r="C61" s="886"/>
      <c r="D61" s="886"/>
      <c r="E61" s="886"/>
      <c r="F61" s="886"/>
      <c r="G61" s="886"/>
      <c r="H61" s="886"/>
      <c r="I61" s="887"/>
    </row>
    <row r="62" spans="1:9" ht="14.45" customHeight="1">
      <c r="A62" s="998" t="s">
        <v>235</v>
      </c>
      <c r="B62" s="999"/>
      <c r="C62" s="999"/>
      <c r="D62" s="999"/>
      <c r="E62" s="999"/>
      <c r="F62" s="999"/>
      <c r="G62" s="999"/>
      <c r="H62" s="999"/>
      <c r="I62" s="1000"/>
    </row>
    <row r="63" spans="1:9" ht="14.45" customHeight="1">
      <c r="A63" s="54" t="s">
        <v>236</v>
      </c>
      <c r="B63" s="990" t="s">
        <v>237</v>
      </c>
      <c r="C63" s="991"/>
      <c r="D63" s="991"/>
      <c r="E63" s="991"/>
      <c r="F63" s="991"/>
      <c r="G63" s="992"/>
      <c r="H63" s="990" t="s">
        <v>192</v>
      </c>
      <c r="I63" s="997"/>
    </row>
    <row r="64" spans="1:9" ht="14.45" customHeight="1">
      <c r="A64" s="987" t="s">
        <v>149</v>
      </c>
      <c r="B64" s="840" t="s">
        <v>238</v>
      </c>
      <c r="C64" s="27" t="s">
        <v>239</v>
      </c>
      <c r="D64" s="27" t="s">
        <v>240</v>
      </c>
      <c r="E64" s="30" t="s">
        <v>241</v>
      </c>
      <c r="F64" s="27" t="s">
        <v>242</v>
      </c>
      <c r="G64" s="27" t="s">
        <v>243</v>
      </c>
      <c r="H64" s="993"/>
      <c r="I64" s="994"/>
    </row>
    <row r="65" spans="1:12">
      <c r="A65" s="987"/>
      <c r="B65" s="840"/>
      <c r="C65" s="22" t="s">
        <v>173</v>
      </c>
      <c r="D65" s="31"/>
      <c r="E65" s="23"/>
      <c r="F65" s="59">
        <v>26</v>
      </c>
      <c r="G65" s="32">
        <v>0.06</v>
      </c>
      <c r="H65" s="995"/>
      <c r="I65" s="996"/>
    </row>
    <row r="66" spans="1:12" ht="14.45" customHeight="1">
      <c r="A66" s="987" t="s">
        <v>150</v>
      </c>
      <c r="B66" s="840" t="s">
        <v>244</v>
      </c>
      <c r="C66" s="27" t="s">
        <v>239</v>
      </c>
      <c r="D66" s="27" t="s">
        <v>240</v>
      </c>
      <c r="E66" s="27"/>
      <c r="F66" s="27" t="s">
        <v>242</v>
      </c>
      <c r="G66" s="27" t="s">
        <v>243</v>
      </c>
      <c r="H66" s="993"/>
      <c r="I66" s="994"/>
    </row>
    <row r="67" spans="1:12" ht="14.45" customHeight="1">
      <c r="A67" s="987"/>
      <c r="B67" s="840"/>
      <c r="C67" s="22" t="s">
        <v>173</v>
      </c>
      <c r="D67" s="31"/>
      <c r="E67" s="23"/>
      <c r="F67" s="59">
        <v>26</v>
      </c>
      <c r="G67" s="32">
        <v>0.2</v>
      </c>
      <c r="H67" s="995"/>
      <c r="I67" s="996"/>
      <c r="L67" s="33"/>
    </row>
    <row r="68" spans="1:12" ht="14.45" customHeight="1">
      <c r="A68" s="20" t="s">
        <v>151</v>
      </c>
      <c r="B68" s="913" t="s">
        <v>245</v>
      </c>
      <c r="C68" s="914"/>
      <c r="D68" s="914"/>
      <c r="E68" s="914"/>
      <c r="F68" s="914"/>
      <c r="G68" s="915"/>
      <c r="H68" s="924"/>
      <c r="I68" s="925"/>
    </row>
    <row r="69" spans="1:12">
      <c r="A69" s="20" t="s">
        <v>152</v>
      </c>
      <c r="B69" s="913" t="s">
        <v>246</v>
      </c>
      <c r="C69" s="914"/>
      <c r="D69" s="914"/>
      <c r="E69" s="914"/>
      <c r="F69" s="914"/>
      <c r="G69" s="915"/>
      <c r="H69" s="924"/>
      <c r="I69" s="925"/>
    </row>
    <row r="70" spans="1:12">
      <c r="A70" s="20" t="s">
        <v>153</v>
      </c>
      <c r="B70" s="913" t="s">
        <v>85</v>
      </c>
      <c r="C70" s="914"/>
      <c r="D70" s="914"/>
      <c r="E70" s="914"/>
      <c r="F70" s="914"/>
      <c r="G70" s="915"/>
      <c r="H70" s="924"/>
      <c r="I70" s="925"/>
    </row>
    <row r="71" spans="1:12">
      <c r="A71" s="20" t="s">
        <v>154</v>
      </c>
      <c r="B71" s="913" t="s">
        <v>86</v>
      </c>
      <c r="C71" s="914"/>
      <c r="D71" s="914"/>
      <c r="E71" s="914"/>
      <c r="F71" s="914"/>
      <c r="G71" s="915"/>
      <c r="H71" s="924"/>
      <c r="I71" s="925"/>
    </row>
    <row r="72" spans="1:12">
      <c r="A72" s="56" t="s">
        <v>210</v>
      </c>
      <c r="B72" s="973" t="s">
        <v>247</v>
      </c>
      <c r="C72" s="974"/>
      <c r="D72" s="974"/>
      <c r="E72" s="974"/>
      <c r="F72" s="974"/>
      <c r="G72" s="975"/>
      <c r="H72" s="981"/>
      <c r="I72" s="982"/>
    </row>
    <row r="73" spans="1:12" ht="12.75" thickBot="1">
      <c r="A73" s="968" t="s">
        <v>221</v>
      </c>
      <c r="B73" s="969"/>
      <c r="C73" s="969"/>
      <c r="D73" s="969"/>
      <c r="E73" s="969"/>
      <c r="F73" s="969"/>
      <c r="G73" s="970"/>
      <c r="H73" s="966">
        <f>SUM(H64:I72)</f>
        <v>0</v>
      </c>
      <c r="I73" s="967"/>
    </row>
    <row r="74" spans="1:12" ht="12.75" thickBot="1">
      <c r="A74" s="885"/>
      <c r="B74" s="886"/>
      <c r="C74" s="886"/>
      <c r="D74" s="886"/>
      <c r="E74" s="886"/>
      <c r="F74" s="886"/>
      <c r="G74" s="886"/>
      <c r="H74" s="886"/>
      <c r="I74" s="887"/>
    </row>
    <row r="75" spans="1:12" ht="14.45" customHeight="1">
      <c r="A75" s="978" t="s">
        <v>248</v>
      </c>
      <c r="B75" s="979"/>
      <c r="C75" s="979"/>
      <c r="D75" s="979"/>
      <c r="E75" s="979"/>
      <c r="F75" s="979"/>
      <c r="G75" s="979"/>
      <c r="H75" s="979"/>
      <c r="I75" s="980"/>
    </row>
    <row r="76" spans="1:12" ht="14.45" customHeight="1">
      <c r="A76" s="52">
        <v>2</v>
      </c>
      <c r="B76" s="951" t="s">
        <v>249</v>
      </c>
      <c r="C76" s="952"/>
      <c r="D76" s="952"/>
      <c r="E76" s="952"/>
      <c r="F76" s="952"/>
      <c r="G76" s="953"/>
      <c r="H76" s="983" t="s">
        <v>192</v>
      </c>
      <c r="I76" s="984"/>
    </row>
    <row r="77" spans="1:12" ht="14.45" customHeight="1">
      <c r="A77" s="20" t="s">
        <v>218</v>
      </c>
      <c r="B77" s="913" t="s">
        <v>584</v>
      </c>
      <c r="C77" s="914"/>
      <c r="D77" s="914"/>
      <c r="E77" s="914"/>
      <c r="F77" s="914"/>
      <c r="G77" s="915"/>
      <c r="H77" s="985">
        <f>H48</f>
        <v>0</v>
      </c>
      <c r="I77" s="986"/>
    </row>
    <row r="78" spans="1:12" ht="14.45" customHeight="1">
      <c r="A78" s="20" t="s">
        <v>223</v>
      </c>
      <c r="B78" s="913" t="s">
        <v>224</v>
      </c>
      <c r="C78" s="914"/>
      <c r="D78" s="914"/>
      <c r="E78" s="914"/>
      <c r="F78" s="914"/>
      <c r="G78" s="915"/>
      <c r="H78" s="985">
        <f>H60</f>
        <v>0</v>
      </c>
      <c r="I78" s="986"/>
    </row>
    <row r="79" spans="1:12" ht="14.45" customHeight="1">
      <c r="A79" s="56" t="s">
        <v>236</v>
      </c>
      <c r="B79" s="973" t="s">
        <v>237</v>
      </c>
      <c r="C79" s="974"/>
      <c r="D79" s="974"/>
      <c r="E79" s="974"/>
      <c r="F79" s="974"/>
      <c r="G79" s="975"/>
      <c r="H79" s="976">
        <f>H73</f>
        <v>0</v>
      </c>
      <c r="I79" s="977"/>
    </row>
    <row r="80" spans="1:12" ht="12.75" thickBot="1">
      <c r="A80" s="968" t="s">
        <v>221</v>
      </c>
      <c r="B80" s="969"/>
      <c r="C80" s="969"/>
      <c r="D80" s="969"/>
      <c r="E80" s="969"/>
      <c r="F80" s="969"/>
      <c r="G80" s="970"/>
      <c r="H80" s="971">
        <f>SUM(H77:I79)</f>
        <v>0</v>
      </c>
      <c r="I80" s="972"/>
    </row>
    <row r="81" spans="1:9" ht="12.75" thickBot="1">
      <c r="A81" s="885"/>
      <c r="B81" s="886"/>
      <c r="C81" s="886"/>
      <c r="D81" s="886"/>
      <c r="E81" s="886"/>
      <c r="F81" s="886"/>
      <c r="G81" s="886"/>
      <c r="H81" s="886"/>
      <c r="I81" s="887"/>
    </row>
    <row r="82" spans="1:9" ht="14.45" customHeight="1" thickBot="1">
      <c r="A82" s="956" t="s">
        <v>585</v>
      </c>
      <c r="B82" s="957"/>
      <c r="C82" s="957"/>
      <c r="D82" s="957"/>
      <c r="E82" s="957"/>
      <c r="F82" s="957"/>
      <c r="G82" s="957"/>
      <c r="H82" s="957"/>
      <c r="I82" s="958"/>
    </row>
    <row r="83" spans="1:9" ht="12" customHeight="1">
      <c r="A83" s="52">
        <v>3</v>
      </c>
      <c r="B83" s="959" t="s">
        <v>586</v>
      </c>
      <c r="C83" s="959"/>
      <c r="D83" s="959"/>
      <c r="E83" s="959"/>
      <c r="F83" s="954" t="s">
        <v>193</v>
      </c>
      <c r="G83" s="954"/>
      <c r="H83" s="954" t="s">
        <v>192</v>
      </c>
      <c r="I83" s="955"/>
    </row>
    <row r="84" spans="1:9" ht="14.45" customHeight="1">
      <c r="A84" s="20" t="s">
        <v>149</v>
      </c>
      <c r="B84" s="904" t="s">
        <v>587</v>
      </c>
      <c r="C84" s="904"/>
      <c r="D84" s="904"/>
      <c r="E84" s="904"/>
      <c r="F84" s="905">
        <v>4.1999999999999997E-3</v>
      </c>
      <c r="G84" s="905"/>
      <c r="H84" s="871">
        <f t="shared" ref="H84:H89" si="1">$H$41*F84</f>
        <v>0</v>
      </c>
      <c r="I84" s="872"/>
    </row>
    <row r="85" spans="1:9" ht="14.45" customHeight="1">
      <c r="A85" s="20" t="s">
        <v>150</v>
      </c>
      <c r="B85" s="904" t="s">
        <v>588</v>
      </c>
      <c r="C85" s="904"/>
      <c r="D85" s="904"/>
      <c r="E85" s="904"/>
      <c r="F85" s="905">
        <f>F84*G59</f>
        <v>2.9999999999999997E-4</v>
      </c>
      <c r="G85" s="905"/>
      <c r="H85" s="871">
        <f t="shared" si="1"/>
        <v>0</v>
      </c>
      <c r="I85" s="872"/>
    </row>
    <row r="86" spans="1:9" ht="14.45" customHeight="1">
      <c r="A86" s="20" t="s">
        <v>151</v>
      </c>
      <c r="B86" s="904" t="s">
        <v>589</v>
      </c>
      <c r="C86" s="904"/>
      <c r="D86" s="904"/>
      <c r="E86" s="904"/>
      <c r="F86" s="905">
        <v>2.0999999999999999E-3</v>
      </c>
      <c r="G86" s="905"/>
      <c r="H86" s="871">
        <f t="shared" si="1"/>
        <v>0</v>
      </c>
      <c r="I86" s="872"/>
    </row>
    <row r="87" spans="1:9" ht="14.45" customHeight="1">
      <c r="A87" s="20" t="s">
        <v>152</v>
      </c>
      <c r="B87" s="904" t="s">
        <v>590</v>
      </c>
      <c r="C87" s="904"/>
      <c r="D87" s="904"/>
      <c r="E87" s="904"/>
      <c r="F87" s="962">
        <v>1.9400000000000001E-2</v>
      </c>
      <c r="G87" s="963"/>
      <c r="H87" s="871">
        <f t="shared" si="1"/>
        <v>0</v>
      </c>
      <c r="I87" s="872"/>
    </row>
    <row r="88" spans="1:9" ht="14.45" customHeight="1">
      <c r="A88" s="20" t="s">
        <v>153</v>
      </c>
      <c r="B88" s="904" t="s">
        <v>591</v>
      </c>
      <c r="C88" s="904"/>
      <c r="D88" s="904"/>
      <c r="E88" s="904"/>
      <c r="F88" s="964">
        <f>G60*F87</f>
        <v>7.1000000000000004E-3</v>
      </c>
      <c r="G88" s="965"/>
      <c r="H88" s="871">
        <f t="shared" si="1"/>
        <v>0</v>
      </c>
      <c r="I88" s="872"/>
    </row>
    <row r="89" spans="1:9" ht="14.45" customHeight="1">
      <c r="A89" s="20" t="s">
        <v>154</v>
      </c>
      <c r="B89" s="904" t="s">
        <v>592</v>
      </c>
      <c r="C89" s="904"/>
      <c r="D89" s="904"/>
      <c r="E89" s="904"/>
      <c r="F89" s="960">
        <v>3.2000000000000001E-2</v>
      </c>
      <c r="G89" s="961"/>
      <c r="H89" s="871">
        <f t="shared" si="1"/>
        <v>0</v>
      </c>
      <c r="I89" s="872"/>
    </row>
    <row r="90" spans="1:9" ht="12.75" thickBot="1">
      <c r="A90" s="936" t="s">
        <v>221</v>
      </c>
      <c r="B90" s="937"/>
      <c r="C90" s="937"/>
      <c r="D90" s="937"/>
      <c r="E90" s="937"/>
      <c r="F90" s="939">
        <f>SUM(F84:G89)</f>
        <v>6.5100000000000005E-2</v>
      </c>
      <c r="G90" s="939"/>
      <c r="H90" s="943">
        <f>SUM(H84:I89)</f>
        <v>0</v>
      </c>
      <c r="I90" s="944"/>
    </row>
    <row r="91" spans="1:9" ht="12.75" thickBot="1">
      <c r="A91" s="885"/>
      <c r="B91" s="886"/>
      <c r="C91" s="886"/>
      <c r="D91" s="886"/>
      <c r="E91" s="886"/>
      <c r="F91" s="886"/>
      <c r="G91" s="886"/>
      <c r="H91" s="886"/>
      <c r="I91" s="887"/>
    </row>
    <row r="92" spans="1:9" ht="12" customHeight="1">
      <c r="A92" s="919" t="s">
        <v>593</v>
      </c>
      <c r="B92" s="920"/>
      <c r="C92" s="920"/>
      <c r="D92" s="920"/>
      <c r="E92" s="920"/>
      <c r="F92" s="920"/>
      <c r="G92" s="920"/>
      <c r="H92" s="920"/>
      <c r="I92" s="921"/>
    </row>
    <row r="93" spans="1:9" ht="12" customHeight="1">
      <c r="A93" s="946" t="s">
        <v>594</v>
      </c>
      <c r="B93" s="842"/>
      <c r="C93" s="842"/>
      <c r="D93" s="842"/>
      <c r="E93" s="842"/>
      <c r="F93" s="842"/>
      <c r="G93" s="842"/>
      <c r="H93" s="842"/>
      <c r="I93" s="931"/>
    </row>
    <row r="94" spans="1:9" ht="14.45" customHeight="1">
      <c r="A94" s="53" t="s">
        <v>595</v>
      </c>
      <c r="B94" s="876" t="s">
        <v>596</v>
      </c>
      <c r="C94" s="876"/>
      <c r="D94" s="876"/>
      <c r="E94" s="876"/>
      <c r="F94" s="842" t="s">
        <v>193</v>
      </c>
      <c r="G94" s="842"/>
      <c r="H94" s="842" t="s">
        <v>192</v>
      </c>
      <c r="I94" s="931"/>
    </row>
    <row r="95" spans="1:9" ht="14.45" customHeight="1">
      <c r="A95" s="20" t="s">
        <v>149</v>
      </c>
      <c r="B95" s="904" t="s">
        <v>597</v>
      </c>
      <c r="C95" s="904"/>
      <c r="D95" s="904"/>
      <c r="E95" s="904"/>
      <c r="F95" s="945">
        <v>8.3299999999999999E-2</v>
      </c>
      <c r="G95" s="945">
        <f>((1/12)+(1/12/3))/12</f>
        <v>9.2599999999999991E-3</v>
      </c>
      <c r="H95" s="871">
        <f t="shared" ref="H95:H100" si="2">$H$41*F95</f>
        <v>0</v>
      </c>
      <c r="I95" s="872"/>
    </row>
    <row r="96" spans="1:9" ht="14.45" customHeight="1">
      <c r="A96" s="20" t="s">
        <v>150</v>
      </c>
      <c r="B96" s="904" t="s">
        <v>598</v>
      </c>
      <c r="C96" s="904"/>
      <c r="D96" s="904"/>
      <c r="E96" s="904"/>
      <c r="F96" s="905">
        <v>2.2200000000000001E-2</v>
      </c>
      <c r="G96" s="905">
        <f>15/12/30</f>
        <v>4.1700000000000001E-2</v>
      </c>
      <c r="H96" s="871">
        <f t="shared" si="2"/>
        <v>0</v>
      </c>
      <c r="I96" s="872"/>
    </row>
    <row r="97" spans="1:10" ht="14.45" customHeight="1">
      <c r="A97" s="20" t="s">
        <v>151</v>
      </c>
      <c r="B97" s="904" t="s">
        <v>599</v>
      </c>
      <c r="C97" s="904"/>
      <c r="D97" s="904"/>
      <c r="E97" s="904"/>
      <c r="F97" s="947">
        <f>4%/100</f>
        <v>4.0000000000000002E-4</v>
      </c>
      <c r="G97" s="905">
        <f>(4.16/30/12)*0.015</f>
        <v>2.0000000000000001E-4</v>
      </c>
      <c r="H97" s="871">
        <f t="shared" si="2"/>
        <v>0</v>
      </c>
      <c r="I97" s="872"/>
    </row>
    <row r="98" spans="1:10" ht="14.45" customHeight="1">
      <c r="A98" s="20" t="s">
        <v>152</v>
      </c>
      <c r="B98" s="904" t="s">
        <v>600</v>
      </c>
      <c r="C98" s="904"/>
      <c r="D98" s="904"/>
      <c r="E98" s="904"/>
      <c r="F98" s="905">
        <v>2.0000000000000001E-4</v>
      </c>
      <c r="G98" s="905">
        <f>(15/30/12)*0.0078</f>
        <v>2.9999999999999997E-4</v>
      </c>
      <c r="H98" s="871">
        <f t="shared" si="2"/>
        <v>0</v>
      </c>
      <c r="I98" s="872"/>
    </row>
    <row r="99" spans="1:10" ht="14.45" customHeight="1">
      <c r="A99" s="20" t="s">
        <v>153</v>
      </c>
      <c r="B99" s="904" t="s">
        <v>601</v>
      </c>
      <c r="C99" s="904"/>
      <c r="D99" s="904"/>
      <c r="E99" s="904"/>
      <c r="F99" s="905">
        <v>1.4E-3</v>
      </c>
      <c r="G99" s="905">
        <f>(120/30)*0.05*(0.0358/12)</f>
        <v>5.9999999999999995E-4</v>
      </c>
      <c r="H99" s="871">
        <f t="shared" si="2"/>
        <v>0</v>
      </c>
      <c r="I99" s="872"/>
    </row>
    <row r="100" spans="1:10" ht="14.45" customHeight="1">
      <c r="A100" s="20" t="s">
        <v>154</v>
      </c>
      <c r="B100" s="904" t="s">
        <v>37</v>
      </c>
      <c r="C100" s="904"/>
      <c r="D100" s="904"/>
      <c r="E100" s="904"/>
      <c r="F100" s="905"/>
      <c r="G100" s="905"/>
      <c r="H100" s="871">
        <f t="shared" si="2"/>
        <v>0</v>
      </c>
      <c r="I100" s="872"/>
    </row>
    <row r="101" spans="1:10" ht="12.75" thickBot="1">
      <c r="A101" s="902" t="s">
        <v>221</v>
      </c>
      <c r="B101" s="903"/>
      <c r="C101" s="903"/>
      <c r="D101" s="903"/>
      <c r="E101" s="903"/>
      <c r="F101" s="948">
        <f>SUM(F95:F100)</f>
        <v>0.1075</v>
      </c>
      <c r="G101" s="948"/>
      <c r="H101" s="949">
        <f>SUM(H95:I100)</f>
        <v>0</v>
      </c>
      <c r="I101" s="950"/>
    </row>
    <row r="102" spans="1:10" ht="12.75" thickBot="1">
      <c r="A102" s="885"/>
      <c r="B102" s="886"/>
      <c r="C102" s="886"/>
      <c r="D102" s="886"/>
      <c r="E102" s="886"/>
      <c r="F102" s="886"/>
      <c r="G102" s="886"/>
      <c r="H102" s="886"/>
      <c r="I102" s="887"/>
    </row>
    <row r="103" spans="1:10" ht="14.45" customHeight="1">
      <c r="A103" s="940" t="s">
        <v>602</v>
      </c>
      <c r="B103" s="941"/>
      <c r="C103" s="941"/>
      <c r="D103" s="941"/>
      <c r="E103" s="941"/>
      <c r="F103" s="941"/>
      <c r="G103" s="941"/>
      <c r="H103" s="941"/>
      <c r="I103" s="942"/>
    </row>
    <row r="104" spans="1:10" ht="14.45" customHeight="1">
      <c r="A104" s="53" t="s">
        <v>603</v>
      </c>
      <c r="B104" s="876" t="s">
        <v>604</v>
      </c>
      <c r="C104" s="876"/>
      <c r="D104" s="876"/>
      <c r="E104" s="876"/>
      <c r="F104" s="842" t="s">
        <v>193</v>
      </c>
      <c r="G104" s="842"/>
      <c r="H104" s="842" t="s">
        <v>192</v>
      </c>
      <c r="I104" s="931"/>
    </row>
    <row r="105" spans="1:10" ht="14.45" customHeight="1">
      <c r="A105" s="20" t="s">
        <v>149</v>
      </c>
      <c r="B105" s="1164" t="s">
        <v>605</v>
      </c>
      <c r="C105" s="883"/>
      <c r="D105" s="883"/>
      <c r="E105" s="884"/>
      <c r="F105" s="938"/>
      <c r="G105" s="938"/>
      <c r="H105" s="934">
        <v>0</v>
      </c>
      <c r="I105" s="935"/>
    </row>
    <row r="106" spans="1:10" ht="12.75" thickBot="1">
      <c r="A106" s="902" t="s">
        <v>221</v>
      </c>
      <c r="B106" s="903"/>
      <c r="C106" s="903"/>
      <c r="D106" s="903"/>
      <c r="E106" s="903"/>
      <c r="F106" s="903">
        <f>SUM(F105)</f>
        <v>0</v>
      </c>
      <c r="G106" s="903"/>
      <c r="H106" s="926">
        <f>SUM(H105)</f>
        <v>0</v>
      </c>
      <c r="I106" s="927"/>
    </row>
    <row r="107" spans="1:10" ht="12.75" thickBot="1">
      <c r="A107" s="885"/>
      <c r="B107" s="886"/>
      <c r="C107" s="886"/>
      <c r="D107" s="886"/>
      <c r="E107" s="886"/>
      <c r="F107" s="886"/>
      <c r="G107" s="886"/>
      <c r="H107" s="886"/>
      <c r="I107" s="887"/>
    </row>
    <row r="108" spans="1:10" ht="14.45" customHeight="1">
      <c r="A108" s="919" t="s">
        <v>606</v>
      </c>
      <c r="B108" s="920"/>
      <c r="C108" s="920"/>
      <c r="D108" s="920"/>
      <c r="E108" s="920"/>
      <c r="F108" s="920"/>
      <c r="G108" s="920"/>
      <c r="H108" s="920"/>
      <c r="I108" s="921"/>
    </row>
    <row r="109" spans="1:10" ht="14.45" customHeight="1">
      <c r="A109" s="49">
        <v>4</v>
      </c>
      <c r="B109" s="876" t="s">
        <v>249</v>
      </c>
      <c r="C109" s="876"/>
      <c r="D109" s="876"/>
      <c r="E109" s="876"/>
      <c r="F109" s="876"/>
      <c r="G109" s="876"/>
      <c r="H109" s="842" t="s">
        <v>192</v>
      </c>
      <c r="I109" s="931"/>
    </row>
    <row r="110" spans="1:10" ht="14.45" customHeight="1">
      <c r="A110" s="20" t="s">
        <v>595</v>
      </c>
      <c r="B110" s="904" t="s">
        <v>607</v>
      </c>
      <c r="C110" s="904"/>
      <c r="D110" s="904"/>
      <c r="E110" s="904"/>
      <c r="F110" s="904"/>
      <c r="G110" s="904"/>
      <c r="H110" s="934">
        <f>H101</f>
        <v>0</v>
      </c>
      <c r="I110" s="935"/>
    </row>
    <row r="111" spans="1:10" ht="12" customHeight="1">
      <c r="A111" s="20" t="s">
        <v>603</v>
      </c>
      <c r="B111" s="904" t="s">
        <v>604</v>
      </c>
      <c r="C111" s="904"/>
      <c r="D111" s="904"/>
      <c r="E111" s="904"/>
      <c r="F111" s="904"/>
      <c r="G111" s="904"/>
      <c r="H111" s="934">
        <f>H106</f>
        <v>0</v>
      </c>
      <c r="I111" s="935"/>
    </row>
    <row r="112" spans="1:10" ht="12.75" thickBot="1">
      <c r="A112" s="936" t="s">
        <v>221</v>
      </c>
      <c r="B112" s="937"/>
      <c r="C112" s="937"/>
      <c r="D112" s="937"/>
      <c r="E112" s="937"/>
      <c r="F112" s="937"/>
      <c r="G112" s="937"/>
      <c r="H112" s="932">
        <f>SUM(H110:I111)</f>
        <v>0</v>
      </c>
      <c r="I112" s="933"/>
      <c r="J112" s="34"/>
    </row>
    <row r="113" spans="1:9" ht="12.75" thickBot="1">
      <c r="A113" s="885"/>
      <c r="B113" s="886"/>
      <c r="C113" s="886"/>
      <c r="D113" s="886"/>
      <c r="E113" s="886"/>
      <c r="F113" s="886"/>
      <c r="G113" s="886"/>
      <c r="H113" s="886"/>
      <c r="I113" s="887"/>
    </row>
    <row r="114" spans="1:9" ht="14.45" customHeight="1">
      <c r="A114" s="919" t="s">
        <v>608</v>
      </c>
      <c r="B114" s="920"/>
      <c r="C114" s="920"/>
      <c r="D114" s="920"/>
      <c r="E114" s="920"/>
      <c r="F114" s="920"/>
      <c r="G114" s="920"/>
      <c r="H114" s="920"/>
      <c r="I114" s="921"/>
    </row>
    <row r="115" spans="1:9" ht="12" customHeight="1">
      <c r="A115" s="49">
        <v>5</v>
      </c>
      <c r="B115" s="928" t="s">
        <v>165</v>
      </c>
      <c r="C115" s="929"/>
      <c r="D115" s="929"/>
      <c r="E115" s="929"/>
      <c r="F115" s="929"/>
      <c r="G115" s="930"/>
      <c r="H115" s="908" t="s">
        <v>192</v>
      </c>
      <c r="I115" s="909"/>
    </row>
    <row r="116" spans="1:9" ht="14.45" customHeight="1">
      <c r="A116" s="20" t="s">
        <v>149</v>
      </c>
      <c r="B116" s="913" t="s">
        <v>609</v>
      </c>
      <c r="C116" s="914"/>
      <c r="D116" s="914"/>
      <c r="E116" s="914"/>
      <c r="F116" s="914"/>
      <c r="G116" s="915"/>
      <c r="H116" s="924"/>
      <c r="I116" s="925"/>
    </row>
    <row r="117" spans="1:9" ht="14.45" customHeight="1">
      <c r="A117" s="20" t="s">
        <v>150</v>
      </c>
      <c r="B117" s="913" t="s">
        <v>610</v>
      </c>
      <c r="C117" s="914"/>
      <c r="D117" s="914"/>
      <c r="E117" s="914"/>
      <c r="F117" s="914"/>
      <c r="G117" s="915"/>
      <c r="H117" s="924"/>
      <c r="I117" s="925"/>
    </row>
    <row r="118" spans="1:9" ht="14.45" customHeight="1">
      <c r="A118" s="20" t="s">
        <v>151</v>
      </c>
      <c r="B118" s="913" t="s">
        <v>611</v>
      </c>
      <c r="C118" s="914"/>
      <c r="D118" s="914"/>
      <c r="E118" s="914"/>
      <c r="F118" s="914"/>
      <c r="G118" s="915"/>
      <c r="H118" s="924"/>
      <c r="I118" s="925"/>
    </row>
    <row r="119" spans="1:9" ht="14.45" customHeight="1">
      <c r="A119" s="20" t="s">
        <v>152</v>
      </c>
      <c r="B119" s="913" t="s">
        <v>312</v>
      </c>
      <c r="C119" s="914"/>
      <c r="D119" s="914"/>
      <c r="E119" s="914"/>
      <c r="F119" s="914"/>
      <c r="G119" s="915"/>
      <c r="H119" s="924"/>
      <c r="I119" s="925"/>
    </row>
    <row r="120" spans="1:9">
      <c r="A120" s="20" t="s">
        <v>153</v>
      </c>
      <c r="B120" s="913" t="s">
        <v>719</v>
      </c>
      <c r="C120" s="914"/>
      <c r="D120" s="914"/>
      <c r="E120" s="914"/>
      <c r="F120" s="914"/>
      <c r="G120" s="915"/>
      <c r="H120" s="924"/>
      <c r="I120" s="925"/>
    </row>
    <row r="121" spans="1:9" ht="12.75" thickBot="1">
      <c r="A121" s="916" t="s">
        <v>221</v>
      </c>
      <c r="B121" s="917"/>
      <c r="C121" s="917"/>
      <c r="D121" s="917"/>
      <c r="E121" s="917"/>
      <c r="F121" s="917"/>
      <c r="G121" s="918"/>
      <c r="H121" s="906"/>
      <c r="I121" s="907"/>
    </row>
    <row r="122" spans="1:9" ht="12.75" thickBot="1">
      <c r="A122" s="885"/>
      <c r="B122" s="886"/>
      <c r="C122" s="886"/>
      <c r="D122" s="886"/>
      <c r="E122" s="886"/>
      <c r="F122" s="886"/>
      <c r="G122" s="886"/>
      <c r="H122" s="886"/>
      <c r="I122" s="887"/>
    </row>
    <row r="123" spans="1:9" ht="14.45" customHeight="1">
      <c r="A123" s="919" t="s">
        <v>612</v>
      </c>
      <c r="B123" s="920"/>
      <c r="C123" s="920"/>
      <c r="D123" s="920"/>
      <c r="E123" s="920"/>
      <c r="F123" s="920"/>
      <c r="G123" s="920"/>
      <c r="H123" s="920"/>
      <c r="I123" s="921"/>
    </row>
    <row r="124" spans="1:9" ht="14.45" customHeight="1">
      <c r="A124" s="49">
        <v>6</v>
      </c>
      <c r="B124" s="910" t="s">
        <v>613</v>
      </c>
      <c r="C124" s="911"/>
      <c r="D124" s="911"/>
      <c r="E124" s="912"/>
      <c r="F124" s="908" t="s">
        <v>193</v>
      </c>
      <c r="G124" s="880"/>
      <c r="H124" s="908" t="s">
        <v>192</v>
      </c>
      <c r="I124" s="909"/>
    </row>
    <row r="125" spans="1:9">
      <c r="A125" s="20" t="s">
        <v>149</v>
      </c>
      <c r="B125" s="894" t="s">
        <v>614</v>
      </c>
      <c r="C125" s="895"/>
      <c r="D125" s="895"/>
      <c r="E125" s="896"/>
      <c r="F125" s="898"/>
      <c r="G125" s="899"/>
      <c r="H125" s="871">
        <f>SUM(H41,H48,H60,H73,H90,H101,H121)*F125</f>
        <v>0</v>
      </c>
      <c r="I125" s="872"/>
    </row>
    <row r="126" spans="1:9">
      <c r="A126" s="20" t="s">
        <v>150</v>
      </c>
      <c r="B126" s="894" t="s">
        <v>144</v>
      </c>
      <c r="C126" s="895"/>
      <c r="D126" s="895"/>
      <c r="E126" s="896"/>
      <c r="F126" s="898"/>
      <c r="G126" s="899"/>
      <c r="H126" s="871">
        <f>SUM(H41,H48,H60,H73,H90,H101,H121,H125)*F126</f>
        <v>0</v>
      </c>
      <c r="I126" s="872"/>
    </row>
    <row r="127" spans="1:9">
      <c r="A127" s="878" t="s">
        <v>169</v>
      </c>
      <c r="B127" s="879"/>
      <c r="C127" s="879"/>
      <c r="D127" s="879"/>
      <c r="E127" s="880"/>
      <c r="F127" s="881"/>
      <c r="G127" s="882"/>
      <c r="H127" s="900">
        <f>SUM(H125:I126)</f>
        <v>0</v>
      </c>
      <c r="I127" s="901"/>
    </row>
    <row r="128" spans="1:9">
      <c r="A128" s="20" t="s">
        <v>151</v>
      </c>
      <c r="B128" s="894" t="s">
        <v>145</v>
      </c>
      <c r="C128" s="895"/>
      <c r="D128" s="895"/>
      <c r="E128" s="896"/>
      <c r="F128" s="898"/>
      <c r="G128" s="899"/>
      <c r="H128" s="897"/>
      <c r="I128" s="872"/>
    </row>
    <row r="129" spans="1:13" ht="12" customHeight="1">
      <c r="A129" s="865" t="s">
        <v>615</v>
      </c>
      <c r="B129" s="866"/>
      <c r="C129" s="867" t="s">
        <v>616</v>
      </c>
      <c r="D129" s="868"/>
      <c r="E129" s="21" t="s">
        <v>617</v>
      </c>
      <c r="F129" s="898"/>
      <c r="G129" s="899"/>
      <c r="H129" s="871">
        <f>$H$144*F129</f>
        <v>0</v>
      </c>
      <c r="I129" s="872"/>
    </row>
    <row r="130" spans="1:13">
      <c r="A130" s="865" t="s">
        <v>618</v>
      </c>
      <c r="B130" s="866"/>
      <c r="C130" s="869"/>
      <c r="D130" s="870"/>
      <c r="E130" s="21" t="s">
        <v>619</v>
      </c>
      <c r="F130" s="898"/>
      <c r="G130" s="899"/>
      <c r="H130" s="871">
        <f>$H$144*F130</f>
        <v>0</v>
      </c>
      <c r="I130" s="872"/>
    </row>
    <row r="131" spans="1:13">
      <c r="A131" s="865" t="s">
        <v>620</v>
      </c>
      <c r="B131" s="866"/>
      <c r="C131" s="883" t="s">
        <v>621</v>
      </c>
      <c r="D131" s="884"/>
      <c r="E131" s="21" t="s">
        <v>622</v>
      </c>
      <c r="F131" s="898"/>
      <c r="G131" s="899"/>
      <c r="H131" s="871">
        <f>$H$144*F131</f>
        <v>0</v>
      </c>
      <c r="I131" s="872"/>
    </row>
    <row r="132" spans="1:13">
      <c r="A132" s="878" t="s">
        <v>169</v>
      </c>
      <c r="B132" s="879"/>
      <c r="C132" s="879"/>
      <c r="D132" s="879"/>
      <c r="E132" s="880"/>
      <c r="F132" s="881"/>
      <c r="G132" s="882"/>
      <c r="H132" s="900">
        <f>SUM(H129:I131)</f>
        <v>0</v>
      </c>
      <c r="I132" s="901"/>
    </row>
    <row r="133" spans="1:13" ht="12.75" thickBot="1">
      <c r="A133" s="858" t="s">
        <v>221</v>
      </c>
      <c r="B133" s="859"/>
      <c r="C133" s="859"/>
      <c r="D133" s="859"/>
      <c r="E133" s="860"/>
      <c r="F133" s="892"/>
      <c r="G133" s="893"/>
      <c r="H133" s="888">
        <f>SUM(H127,H132)</f>
        <v>0</v>
      </c>
      <c r="I133" s="889"/>
    </row>
    <row r="134" spans="1:13" ht="12.75" thickBot="1">
      <c r="A134" s="885"/>
      <c r="B134" s="886"/>
      <c r="C134" s="886"/>
      <c r="D134" s="886"/>
      <c r="E134" s="886"/>
      <c r="F134" s="886"/>
      <c r="G134" s="886"/>
      <c r="H134" s="886"/>
      <c r="I134" s="887"/>
    </row>
    <row r="135" spans="1:13" ht="14.45" customHeight="1">
      <c r="A135" s="873" t="s">
        <v>623</v>
      </c>
      <c r="B135" s="874"/>
      <c r="C135" s="874"/>
      <c r="D135" s="874"/>
      <c r="E135" s="874"/>
      <c r="F135" s="874"/>
      <c r="G135" s="874"/>
      <c r="H135" s="874"/>
      <c r="I135" s="875"/>
    </row>
    <row r="136" spans="1:13" ht="14.45" customHeight="1">
      <c r="A136" s="890" t="s">
        <v>624</v>
      </c>
      <c r="B136" s="891"/>
      <c r="C136" s="891"/>
      <c r="D136" s="891"/>
      <c r="E136" s="891"/>
      <c r="F136" s="891"/>
      <c r="G136" s="891"/>
      <c r="H136" s="876"/>
      <c r="I136" s="877"/>
    </row>
    <row r="137" spans="1:13" ht="14.45" customHeight="1">
      <c r="A137" s="60" t="s">
        <v>149</v>
      </c>
      <c r="B137" s="840" t="s">
        <v>625</v>
      </c>
      <c r="C137" s="840"/>
      <c r="D137" s="840"/>
      <c r="E137" s="840"/>
      <c r="F137" s="840"/>
      <c r="G137" s="840"/>
      <c r="H137" s="836">
        <f>H41</f>
        <v>0</v>
      </c>
      <c r="I137" s="837"/>
    </row>
    <row r="138" spans="1:13" ht="14.45" customHeight="1">
      <c r="A138" s="60" t="s">
        <v>150</v>
      </c>
      <c r="B138" s="840" t="s">
        <v>626</v>
      </c>
      <c r="C138" s="840"/>
      <c r="D138" s="840"/>
      <c r="E138" s="840"/>
      <c r="F138" s="840"/>
      <c r="G138" s="840"/>
      <c r="H138" s="836">
        <f>H80</f>
        <v>0</v>
      </c>
      <c r="I138" s="837"/>
    </row>
    <row r="139" spans="1:13" ht="14.45" customHeight="1">
      <c r="A139" s="60" t="s">
        <v>151</v>
      </c>
      <c r="B139" s="840" t="s">
        <v>64</v>
      </c>
      <c r="C139" s="840"/>
      <c r="D139" s="840"/>
      <c r="E139" s="840"/>
      <c r="F139" s="840"/>
      <c r="G139" s="840"/>
      <c r="H139" s="836">
        <f>H90</f>
        <v>0</v>
      </c>
      <c r="I139" s="837"/>
    </row>
    <row r="140" spans="1:13" ht="14.45" customHeight="1">
      <c r="A140" s="60" t="s">
        <v>152</v>
      </c>
      <c r="B140" s="840" t="s">
        <v>65</v>
      </c>
      <c r="C140" s="840"/>
      <c r="D140" s="840"/>
      <c r="E140" s="840"/>
      <c r="F140" s="840"/>
      <c r="G140" s="840"/>
      <c r="H140" s="836">
        <f>H112</f>
        <v>0</v>
      </c>
      <c r="I140" s="837"/>
    </row>
    <row r="141" spans="1:13" ht="14.45" customHeight="1">
      <c r="A141" s="60" t="s">
        <v>153</v>
      </c>
      <c r="B141" s="840" t="s">
        <v>66</v>
      </c>
      <c r="C141" s="840"/>
      <c r="D141" s="840"/>
      <c r="E141" s="840"/>
      <c r="F141" s="840"/>
      <c r="G141" s="840"/>
      <c r="H141" s="836">
        <f>H121</f>
        <v>0</v>
      </c>
      <c r="I141" s="837"/>
    </row>
    <row r="142" spans="1:13" ht="14.45" customHeight="1">
      <c r="A142" s="841" t="s">
        <v>67</v>
      </c>
      <c r="B142" s="842"/>
      <c r="C142" s="842"/>
      <c r="D142" s="842"/>
      <c r="E142" s="842"/>
      <c r="F142" s="842"/>
      <c r="G142" s="842"/>
      <c r="H142" s="838">
        <f>SUM(H137:I141)</f>
        <v>0</v>
      </c>
      <c r="I142" s="839"/>
      <c r="J142" s="35"/>
      <c r="K142" s="35"/>
      <c r="M142" s="36"/>
    </row>
    <row r="143" spans="1:13" ht="14.45" customHeight="1">
      <c r="A143" s="60" t="s">
        <v>154</v>
      </c>
      <c r="B143" s="840" t="s">
        <v>68</v>
      </c>
      <c r="C143" s="840"/>
      <c r="D143" s="840"/>
      <c r="E143" s="840"/>
      <c r="F143" s="840"/>
      <c r="G143" s="840"/>
      <c r="H143" s="836">
        <f>H133</f>
        <v>0</v>
      </c>
      <c r="I143" s="837"/>
    </row>
    <row r="144" spans="1:13" ht="14.45" customHeight="1" thickBot="1">
      <c r="A144" s="863" t="s">
        <v>69</v>
      </c>
      <c r="B144" s="864"/>
      <c r="C144" s="864"/>
      <c r="D144" s="864"/>
      <c r="E144" s="864"/>
      <c r="F144" s="864"/>
      <c r="G144" s="864"/>
      <c r="H144" s="861">
        <f>SUM(H41,H48,H60,H73,H90,H101,H106,H121,H127)/(1-F132)</f>
        <v>0</v>
      </c>
      <c r="I144" s="862"/>
      <c r="J144" s="35"/>
      <c r="K144" s="35"/>
    </row>
    <row r="145" spans="1:11" ht="12.75" thickBot="1">
      <c r="A145" s="835"/>
      <c r="B145" s="835"/>
      <c r="C145" s="835"/>
      <c r="D145" s="835"/>
      <c r="E145" s="835"/>
      <c r="F145" s="835"/>
      <c r="G145" s="835"/>
      <c r="H145" s="835"/>
      <c r="I145" s="835"/>
    </row>
    <row r="146" spans="1:11" ht="14.45" customHeight="1">
      <c r="A146" s="873" t="s">
        <v>70</v>
      </c>
      <c r="B146" s="874"/>
      <c r="C146" s="874"/>
      <c r="D146" s="874"/>
      <c r="E146" s="874"/>
      <c r="F146" s="874"/>
      <c r="G146" s="874"/>
      <c r="H146" s="874"/>
      <c r="I146" s="875"/>
      <c r="K146" s="35"/>
    </row>
    <row r="147" spans="1:11" ht="14.45" customHeight="1">
      <c r="A147" s="1191" t="s">
        <v>71</v>
      </c>
      <c r="B147" s="840"/>
      <c r="C147" s="840"/>
      <c r="D147" s="840"/>
      <c r="E147" s="840"/>
      <c r="F147" s="840"/>
      <c r="G147" s="840"/>
      <c r="H147" s="1185">
        <f>H144</f>
        <v>0</v>
      </c>
      <c r="I147" s="1186"/>
    </row>
    <row r="148" spans="1:11" ht="14.45" customHeight="1">
      <c r="A148" s="1191" t="s">
        <v>72</v>
      </c>
      <c r="B148" s="840"/>
      <c r="C148" s="840"/>
      <c r="D148" s="840"/>
      <c r="E148" s="840"/>
      <c r="F148" s="840"/>
      <c r="G148" s="840"/>
      <c r="H148" s="1192">
        <v>1</v>
      </c>
      <c r="I148" s="1186"/>
    </row>
    <row r="149" spans="1:11" ht="14.45" customHeight="1" thickBot="1">
      <c r="A149" s="1189" t="s">
        <v>156</v>
      </c>
      <c r="B149" s="1190"/>
      <c r="C149" s="1190"/>
      <c r="D149" s="1190"/>
      <c r="E149" s="1190"/>
      <c r="F149" s="1190"/>
      <c r="G149" s="1190"/>
      <c r="H149" s="1183">
        <f>H147*H148</f>
        <v>0</v>
      </c>
      <c r="I149" s="1184"/>
      <c r="J149" s="603" t="s">
        <v>736</v>
      </c>
    </row>
    <row r="151" spans="1:11" ht="15">
      <c r="B151"/>
      <c r="C151"/>
      <c r="D151"/>
      <c r="E151"/>
      <c r="F151"/>
      <c r="G151"/>
    </row>
    <row r="152" spans="1:11" ht="15">
      <c r="B152"/>
      <c r="C152"/>
      <c r="D152"/>
      <c r="E152"/>
      <c r="F152"/>
      <c r="G152"/>
      <c r="J152" s="42"/>
    </row>
    <row r="153" spans="1:11" ht="15">
      <c r="B153"/>
      <c r="C153"/>
      <c r="D153"/>
      <c r="E153"/>
      <c r="F153"/>
      <c r="G153"/>
    </row>
    <row r="154" spans="1:11" ht="15">
      <c r="B154"/>
      <c r="C154"/>
      <c r="D154"/>
      <c r="E154"/>
      <c r="F154"/>
      <c r="G154"/>
    </row>
    <row r="155" spans="1:11" ht="15">
      <c r="B155"/>
      <c r="C155"/>
      <c r="D155"/>
      <c r="E155"/>
      <c r="F155"/>
      <c r="G155"/>
    </row>
    <row r="156" spans="1:11" ht="15">
      <c r="B156"/>
      <c r="C156"/>
      <c r="D156"/>
      <c r="E156"/>
      <c r="F156"/>
      <c r="G156"/>
    </row>
    <row r="157" spans="1:11" ht="15">
      <c r="B157"/>
      <c r="C157"/>
      <c r="D157"/>
      <c r="E157"/>
      <c r="F157"/>
      <c r="G157"/>
    </row>
  </sheetData>
  <mergeCells count="294">
    <mergeCell ref="A149:G149"/>
    <mergeCell ref="H149:I149"/>
    <mergeCell ref="A147:G147"/>
    <mergeCell ref="H147:I147"/>
    <mergeCell ref="A148:G148"/>
    <mergeCell ref="H148:I148"/>
    <mergeCell ref="H131:I131"/>
    <mergeCell ref="F131:G131"/>
    <mergeCell ref="A131:B131"/>
    <mergeCell ref="H132:I132"/>
    <mergeCell ref="F132:G132"/>
    <mergeCell ref="C131:D131"/>
    <mergeCell ref="A132:E132"/>
    <mergeCell ref="A135:I135"/>
    <mergeCell ref="H136:I136"/>
    <mergeCell ref="B137:G137"/>
    <mergeCell ref="H133:I133"/>
    <mergeCell ref="F133:G133"/>
    <mergeCell ref="A133:E133"/>
    <mergeCell ref="A134:I134"/>
    <mergeCell ref="A136:G136"/>
    <mergeCell ref="A146:I146"/>
    <mergeCell ref="H144:I144"/>
    <mergeCell ref="A144:G144"/>
    <mergeCell ref="H130:I130"/>
    <mergeCell ref="C129:D130"/>
    <mergeCell ref="A130:B130"/>
    <mergeCell ref="F130:G130"/>
    <mergeCell ref="A129:B129"/>
    <mergeCell ref="F129:G129"/>
    <mergeCell ref="H129:I129"/>
    <mergeCell ref="B138:G138"/>
    <mergeCell ref="B140:G140"/>
    <mergeCell ref="H142:I142"/>
    <mergeCell ref="H138:I138"/>
    <mergeCell ref="H137:I137"/>
    <mergeCell ref="H143:I143"/>
    <mergeCell ref="B141:G141"/>
    <mergeCell ref="B143:G143"/>
    <mergeCell ref="A142:G142"/>
    <mergeCell ref="H141:I141"/>
    <mergeCell ref="A145:I145"/>
    <mergeCell ref="H139:I139"/>
    <mergeCell ref="B139:G139"/>
    <mergeCell ref="H140:I140"/>
    <mergeCell ref="B124:E124"/>
    <mergeCell ref="F126:G126"/>
    <mergeCell ref="B126:E126"/>
    <mergeCell ref="B118:G118"/>
    <mergeCell ref="B119:G119"/>
    <mergeCell ref="H118:I118"/>
    <mergeCell ref="F128:G128"/>
    <mergeCell ref="B128:E128"/>
    <mergeCell ref="H124:I124"/>
    <mergeCell ref="H125:I125"/>
    <mergeCell ref="H128:I128"/>
    <mergeCell ref="F124:G124"/>
    <mergeCell ref="F125:G125"/>
    <mergeCell ref="H120:I120"/>
    <mergeCell ref="B120:G120"/>
    <mergeCell ref="A127:E127"/>
    <mergeCell ref="H126:I126"/>
    <mergeCell ref="A121:G121"/>
    <mergeCell ref="H121:I121"/>
    <mergeCell ref="A122:I122"/>
    <mergeCell ref="A123:I123"/>
    <mergeCell ref="B125:E125"/>
    <mergeCell ref="H127:I127"/>
    <mergeCell ref="F127:G127"/>
    <mergeCell ref="H119:I119"/>
    <mergeCell ref="B109:G109"/>
    <mergeCell ref="H110:I110"/>
    <mergeCell ref="B116:G116"/>
    <mergeCell ref="H116:I116"/>
    <mergeCell ref="H117:I117"/>
    <mergeCell ref="B117:G117"/>
    <mergeCell ref="H112:I112"/>
    <mergeCell ref="H111:I111"/>
    <mergeCell ref="B115:G115"/>
    <mergeCell ref="A112:G112"/>
    <mergeCell ref="B111:G111"/>
    <mergeCell ref="B110:G110"/>
    <mergeCell ref="B105:E105"/>
    <mergeCell ref="A107:I107"/>
    <mergeCell ref="H106:I106"/>
    <mergeCell ref="F105:G105"/>
    <mergeCell ref="H115:I115"/>
    <mergeCell ref="A114:I114"/>
    <mergeCell ref="A113:I113"/>
    <mergeCell ref="A101:E101"/>
    <mergeCell ref="H101:I101"/>
    <mergeCell ref="H109:I109"/>
    <mergeCell ref="A108:I108"/>
    <mergeCell ref="F101:G101"/>
    <mergeCell ref="A103:I103"/>
    <mergeCell ref="B104:E104"/>
    <mergeCell ref="F106:G106"/>
    <mergeCell ref="F104:G104"/>
    <mergeCell ref="A102:I102"/>
    <mergeCell ref="H104:I104"/>
    <mergeCell ref="A106:E106"/>
    <mergeCell ref="H105:I105"/>
    <mergeCell ref="B94:E94"/>
    <mergeCell ref="F97:G97"/>
    <mergeCell ref="H98:I98"/>
    <mergeCell ref="H99:I99"/>
    <mergeCell ref="B100:E100"/>
    <mergeCell ref="H94:I94"/>
    <mergeCell ref="H96:I96"/>
    <mergeCell ref="H100:I100"/>
    <mergeCell ref="H97:I97"/>
    <mergeCell ref="F100:G100"/>
    <mergeCell ref="F96:G96"/>
    <mergeCell ref="H95:I95"/>
    <mergeCell ref="F94:G94"/>
    <mergeCell ref="B95:E95"/>
    <mergeCell ref="F99:G99"/>
    <mergeCell ref="B98:E98"/>
    <mergeCell ref="B97:E97"/>
    <mergeCell ref="F95:G95"/>
    <mergeCell ref="H90:I90"/>
    <mergeCell ref="F86:G86"/>
    <mergeCell ref="B86:E86"/>
    <mergeCell ref="H86:I86"/>
    <mergeCell ref="F85:G85"/>
    <mergeCell ref="H83:I83"/>
    <mergeCell ref="B84:E84"/>
    <mergeCell ref="B96:E96"/>
    <mergeCell ref="B99:E99"/>
    <mergeCell ref="H89:I89"/>
    <mergeCell ref="A93:I93"/>
    <mergeCell ref="A92:I92"/>
    <mergeCell ref="A91:I91"/>
    <mergeCell ref="A90:E90"/>
    <mergeCell ref="B89:E89"/>
    <mergeCell ref="F90:G90"/>
    <mergeCell ref="F89:G89"/>
    <mergeCell ref="F98:G98"/>
    <mergeCell ref="B88:E88"/>
    <mergeCell ref="H87:I87"/>
    <mergeCell ref="H88:I88"/>
    <mergeCell ref="F88:G88"/>
    <mergeCell ref="B87:E87"/>
    <mergeCell ref="F87:G87"/>
    <mergeCell ref="B85:E85"/>
    <mergeCell ref="H85:I85"/>
    <mergeCell ref="A81:I81"/>
    <mergeCell ref="A82:I82"/>
    <mergeCell ref="F84:G84"/>
    <mergeCell ref="H84:I84"/>
    <mergeCell ref="F83:G83"/>
    <mergeCell ref="H77:I77"/>
    <mergeCell ref="B77:G77"/>
    <mergeCell ref="A74:I74"/>
    <mergeCell ref="A75:I75"/>
    <mergeCell ref="H76:I76"/>
    <mergeCell ref="H73:I73"/>
    <mergeCell ref="B76:G76"/>
    <mergeCell ref="H80:I80"/>
    <mergeCell ref="B83:E83"/>
    <mergeCell ref="B79:G79"/>
    <mergeCell ref="H78:I78"/>
    <mergeCell ref="H79:I79"/>
    <mergeCell ref="B78:G78"/>
    <mergeCell ref="A80:G80"/>
    <mergeCell ref="H72:I72"/>
    <mergeCell ref="H69:I69"/>
    <mergeCell ref="H70:I70"/>
    <mergeCell ref="B69:G69"/>
    <mergeCell ref="B71:G71"/>
    <mergeCell ref="B72:G72"/>
    <mergeCell ref="H71:I71"/>
    <mergeCell ref="B70:G70"/>
    <mergeCell ref="A73:G73"/>
    <mergeCell ref="A64:A65"/>
    <mergeCell ref="A66:A67"/>
    <mergeCell ref="H63:I63"/>
    <mergeCell ref="B66:B67"/>
    <mergeCell ref="H66:I67"/>
    <mergeCell ref="B64:B65"/>
    <mergeCell ref="H64:I65"/>
    <mergeCell ref="B63:G63"/>
    <mergeCell ref="B68:G68"/>
    <mergeCell ref="H68:I68"/>
    <mergeCell ref="A61:I61"/>
    <mergeCell ref="B59:F59"/>
    <mergeCell ref="H56:I56"/>
    <mergeCell ref="H57:I57"/>
    <mergeCell ref="H59:I59"/>
    <mergeCell ref="H58:I58"/>
    <mergeCell ref="B57:F57"/>
    <mergeCell ref="H60:I60"/>
    <mergeCell ref="A62:I62"/>
    <mergeCell ref="H52:I52"/>
    <mergeCell ref="A60:F60"/>
    <mergeCell ref="H53:I53"/>
    <mergeCell ref="B55:F55"/>
    <mergeCell ref="H54:I54"/>
    <mergeCell ref="B53:F53"/>
    <mergeCell ref="B56:F56"/>
    <mergeCell ref="B58:F58"/>
    <mergeCell ref="H55:I55"/>
    <mergeCell ref="B52:F52"/>
    <mergeCell ref="B38:D38"/>
    <mergeCell ref="A43:I43"/>
    <mergeCell ref="F39:G39"/>
    <mergeCell ref="F40:G40"/>
    <mergeCell ref="F36:G36"/>
    <mergeCell ref="B40:D40"/>
    <mergeCell ref="H36:I36"/>
    <mergeCell ref="H39:I39"/>
    <mergeCell ref="F38:G38"/>
    <mergeCell ref="H37:I37"/>
    <mergeCell ref="H38:I38"/>
    <mergeCell ref="H40:I40"/>
    <mergeCell ref="H41:I41"/>
    <mergeCell ref="A50:I50"/>
    <mergeCell ref="H51:I51"/>
    <mergeCell ref="A49:I49"/>
    <mergeCell ref="B51:F51"/>
    <mergeCell ref="A41:E41"/>
    <mergeCell ref="A44:I44"/>
    <mergeCell ref="F41:G41"/>
    <mergeCell ref="H45:I45"/>
    <mergeCell ref="A48:E48"/>
    <mergeCell ref="B45:E45"/>
    <mergeCell ref="H47:I47"/>
    <mergeCell ref="F47:G47"/>
    <mergeCell ref="F48:G48"/>
    <mergeCell ref="H48:I48"/>
    <mergeCell ref="H46:I46"/>
    <mergeCell ref="F46:G46"/>
    <mergeCell ref="B47:E47"/>
    <mergeCell ref="B46:E46"/>
    <mergeCell ref="B39:D39"/>
    <mergeCell ref="F45:G45"/>
    <mergeCell ref="B37:D37"/>
    <mergeCell ref="F37:G37"/>
    <mergeCell ref="A18:E18"/>
    <mergeCell ref="A23:E23"/>
    <mergeCell ref="A22:E22"/>
    <mergeCell ref="F23:I23"/>
    <mergeCell ref="A20:E20"/>
    <mergeCell ref="A19:E19"/>
    <mergeCell ref="F19:I19"/>
    <mergeCell ref="A29:I29"/>
    <mergeCell ref="F31:G31"/>
    <mergeCell ref="H32:I32"/>
    <mergeCell ref="B36:D36"/>
    <mergeCell ref="F32:G32"/>
    <mergeCell ref="B35:D35"/>
    <mergeCell ref="H31:I31"/>
    <mergeCell ref="B31:E31"/>
    <mergeCell ref="B33:C33"/>
    <mergeCell ref="F33:G33"/>
    <mergeCell ref="B32:C32"/>
    <mergeCell ref="H33:I33"/>
    <mergeCell ref="B34:E34"/>
    <mergeCell ref="F34:G34"/>
    <mergeCell ref="H35:I35"/>
    <mergeCell ref="H30:I30"/>
    <mergeCell ref="B30:G30"/>
    <mergeCell ref="A9:E9"/>
    <mergeCell ref="A25:E25"/>
    <mergeCell ref="A13:E13"/>
    <mergeCell ref="F25:I25"/>
    <mergeCell ref="A24:E24"/>
    <mergeCell ref="F24:G24"/>
    <mergeCell ref="H24:I24"/>
    <mergeCell ref="A21:E21"/>
    <mergeCell ref="F22:I22"/>
    <mergeCell ref="F21:I21"/>
    <mergeCell ref="A27:I27"/>
    <mergeCell ref="A11:E11"/>
    <mergeCell ref="F11:I11"/>
    <mergeCell ref="F12:I12"/>
    <mergeCell ref="A12:E12"/>
    <mergeCell ref="F13:I13"/>
    <mergeCell ref="A17:I17"/>
    <mergeCell ref="A15:I15"/>
    <mergeCell ref="H34:I34"/>
    <mergeCell ref="F35:G35"/>
    <mergeCell ref="H5:I5"/>
    <mergeCell ref="A7:I7"/>
    <mergeCell ref="F18:I18"/>
    <mergeCell ref="F20:I20"/>
    <mergeCell ref="A1:I1"/>
    <mergeCell ref="F10:I10"/>
    <mergeCell ref="A2:I2"/>
    <mergeCell ref="A4:I4"/>
    <mergeCell ref="A8:E8"/>
    <mergeCell ref="A10:E10"/>
    <mergeCell ref="F8:I8"/>
    <mergeCell ref="F9:I9"/>
  </mergeCells>
  <phoneticPr fontId="16" type="noConversion"/>
  <pageMargins left="0.70866141732283472" right="0.51181102362204722" top="0.62992125984251968" bottom="0.62992125984251968" header="0.31496062992125984" footer="0.31496062992125984"/>
  <pageSetup paperSize="9" scale="80" fitToHeight="3"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92D050"/>
  </sheetPr>
  <dimension ref="A1:M157"/>
  <sheetViews>
    <sheetView showGridLines="0" topLeftCell="A16" zoomScaleNormal="100" zoomScaleSheetLayoutView="100" workbookViewId="0">
      <selection activeCell="F33" sqref="F33:G33"/>
    </sheetView>
  </sheetViews>
  <sheetFormatPr defaultColWidth="8.85546875" defaultRowHeight="12"/>
  <cols>
    <col min="1" max="1" width="8.42578125" style="14" bestFit="1" customWidth="1"/>
    <col min="2" max="2" width="33.140625" style="14" customWidth="1"/>
    <col min="3" max="3" width="14" style="14" bestFit="1" customWidth="1"/>
    <col min="4" max="4" width="10.140625" style="14" customWidth="1"/>
    <col min="5" max="5" width="9.7109375" style="14" bestFit="1" customWidth="1"/>
    <col min="6" max="6" width="6.7109375" style="14" bestFit="1" customWidth="1"/>
    <col min="7" max="7" width="8.85546875" style="14" bestFit="1" customWidth="1"/>
    <col min="8" max="8" width="10.5703125" style="18" customWidth="1"/>
    <col min="9" max="9" width="4.7109375" style="18" customWidth="1"/>
    <col min="10" max="10" width="7" style="14" bestFit="1" customWidth="1"/>
    <col min="11" max="11" width="10.7109375" style="14" bestFit="1" customWidth="1"/>
    <col min="12" max="13" width="13.28515625" style="14" customWidth="1"/>
    <col min="14" max="16384" width="8.85546875" style="14"/>
  </cols>
  <sheetData>
    <row r="1" spans="1:12" ht="18.75" customHeight="1">
      <c r="A1" s="1087" t="s">
        <v>91</v>
      </c>
      <c r="B1" s="1088"/>
      <c r="C1" s="1088"/>
      <c r="D1" s="1088"/>
      <c r="E1" s="1088"/>
      <c r="F1" s="1088"/>
      <c r="G1" s="1088"/>
      <c r="H1" s="1088"/>
      <c r="I1" s="1089"/>
      <c r="J1" s="13" t="s">
        <v>6</v>
      </c>
      <c r="L1" s="43"/>
    </row>
    <row r="2" spans="1:12" ht="20.25" customHeight="1" thickBot="1">
      <c r="A2" s="1100" t="s">
        <v>92</v>
      </c>
      <c r="B2" s="1101"/>
      <c r="C2" s="1101"/>
      <c r="D2" s="1101"/>
      <c r="E2" s="1101"/>
      <c r="F2" s="1101"/>
      <c r="G2" s="1101"/>
      <c r="H2" s="1101"/>
      <c r="I2" s="1102"/>
      <c r="J2" s="13"/>
    </row>
    <row r="3" spans="1:12" ht="15.6" customHeight="1" thickBot="1">
      <c r="A3" s="15"/>
      <c r="B3" s="15"/>
      <c r="C3" s="15"/>
      <c r="D3" s="15"/>
      <c r="E3" s="15"/>
      <c r="F3" s="15"/>
      <c r="G3" s="15"/>
      <c r="H3" s="15"/>
      <c r="I3" s="15"/>
    </row>
    <row r="4" spans="1:12" ht="14.45" customHeight="1" thickBot="1">
      <c r="A4" s="1193" t="s">
        <v>196</v>
      </c>
      <c r="B4" s="1194"/>
      <c r="C4" s="1194"/>
      <c r="D4" s="1194"/>
      <c r="E4" s="1194"/>
      <c r="F4" s="1194"/>
      <c r="G4" s="1194"/>
      <c r="H4" s="1194"/>
      <c r="I4" s="1195"/>
    </row>
    <row r="5" spans="1:12" ht="24.75" customHeight="1" thickBot="1">
      <c r="A5" s="48" t="s">
        <v>175</v>
      </c>
      <c r="B5" s="44" t="str">
        <f>'Sinteses de CCT''s'!C4</f>
        <v xml:space="preserve">Pregão Eletrônico nº </v>
      </c>
      <c r="C5" s="47" t="s">
        <v>176</v>
      </c>
      <c r="D5" s="45">
        <f>'Sinteses de CCT''s'!E4</f>
        <v>0</v>
      </c>
      <c r="E5" s="48" t="s">
        <v>186</v>
      </c>
      <c r="F5" s="46">
        <f>'Sinteses de CCT''s'!G4</f>
        <v>0</v>
      </c>
      <c r="G5" s="48" t="s">
        <v>174</v>
      </c>
      <c r="H5" s="1105">
        <f>'Sinteses de CCT''s'!I4</f>
        <v>0</v>
      </c>
      <c r="I5" s="1106"/>
    </row>
    <row r="6" spans="1:12" ht="12.75" thickBot="1">
      <c r="A6" s="16"/>
      <c r="B6" s="17"/>
      <c r="C6" s="18"/>
      <c r="D6" s="19"/>
      <c r="E6" s="17"/>
      <c r="F6" s="18"/>
      <c r="G6" s="17"/>
      <c r="H6" s="17"/>
      <c r="I6" s="17"/>
    </row>
    <row r="7" spans="1:12" ht="21" customHeight="1">
      <c r="A7" s="1198" t="s">
        <v>197</v>
      </c>
      <c r="B7" s="1199"/>
      <c r="C7" s="1199"/>
      <c r="D7" s="1199"/>
      <c r="E7" s="1199"/>
      <c r="F7" s="1199"/>
      <c r="G7" s="1199"/>
      <c r="H7" s="1199"/>
      <c r="I7" s="1200"/>
    </row>
    <row r="8" spans="1:12" ht="15">
      <c r="A8" s="1096" t="s">
        <v>198</v>
      </c>
      <c r="B8" s="1097"/>
      <c r="C8" s="1097"/>
      <c r="D8" s="1097"/>
      <c r="E8" s="1097"/>
      <c r="F8" s="1098" t="s">
        <v>199</v>
      </c>
      <c r="G8" s="1097"/>
      <c r="H8" s="1097"/>
      <c r="I8" s="1099"/>
    </row>
    <row r="9" spans="1:12" ht="13.5" customHeight="1">
      <c r="A9" s="1064" t="s">
        <v>177</v>
      </c>
      <c r="B9" s="835"/>
      <c r="C9" s="835"/>
      <c r="D9" s="835"/>
      <c r="E9" s="835"/>
      <c r="F9" s="1104">
        <v>45114</v>
      </c>
      <c r="G9" s="1056"/>
      <c r="H9" s="1056"/>
      <c r="I9" s="1057"/>
    </row>
    <row r="10" spans="1:12" ht="13.5" customHeight="1">
      <c r="A10" s="1064" t="s">
        <v>178</v>
      </c>
      <c r="B10" s="835"/>
      <c r="C10" s="835"/>
      <c r="D10" s="835"/>
      <c r="E10" s="835"/>
      <c r="F10" s="1103" t="s">
        <v>182</v>
      </c>
      <c r="G10" s="1056"/>
      <c r="H10" s="1056"/>
      <c r="I10" s="1057"/>
    </row>
    <row r="11" spans="1:12" ht="13.5" customHeight="1">
      <c r="A11" s="1064" t="s">
        <v>179</v>
      </c>
      <c r="B11" s="835"/>
      <c r="C11" s="835"/>
      <c r="D11" s="835"/>
      <c r="E11" s="835"/>
      <c r="F11" s="1103" t="str">
        <f>'Sinteses de CCT''s'!C10</f>
        <v>01/11/2023 a 31/10/2024</v>
      </c>
      <c r="G11" s="1056"/>
      <c r="H11" s="1056"/>
      <c r="I11" s="1057"/>
    </row>
    <row r="12" spans="1:12" ht="13.5" customHeight="1">
      <c r="A12" s="1064" t="s">
        <v>180</v>
      </c>
      <c r="B12" s="1065"/>
      <c r="C12" s="1065"/>
      <c r="D12" s="1065"/>
      <c r="E12" s="1065"/>
      <c r="F12" s="1108" t="str">
        <f>'Sinteses de CCT''s'!C9</f>
        <v>SINDUSCON MG</v>
      </c>
      <c r="G12" s="1056"/>
      <c r="H12" s="1056"/>
      <c r="I12" s="1057"/>
    </row>
    <row r="13" spans="1:12" ht="13.5" customHeight="1" thickBot="1">
      <c r="A13" s="1073" t="s">
        <v>181</v>
      </c>
      <c r="B13" s="1107"/>
      <c r="C13" s="1107"/>
      <c r="D13" s="1107"/>
      <c r="E13" s="1107"/>
      <c r="F13" s="1110">
        <v>12</v>
      </c>
      <c r="G13" s="1044"/>
      <c r="H13" s="1044"/>
      <c r="I13" s="1111"/>
    </row>
    <row r="14" spans="1:12">
      <c r="A14" s="16"/>
      <c r="B14" s="17"/>
      <c r="C14" s="18"/>
      <c r="D14" s="19"/>
      <c r="E14" s="17"/>
      <c r="F14" s="18"/>
      <c r="G14" s="17"/>
      <c r="H14" s="17"/>
      <c r="I14" s="17"/>
    </row>
    <row r="15" spans="1:12" ht="14.45" customHeight="1">
      <c r="A15" s="745" t="s">
        <v>191</v>
      </c>
      <c r="B15" s="745"/>
      <c r="C15" s="745"/>
      <c r="D15" s="745"/>
      <c r="E15" s="745"/>
      <c r="F15" s="745"/>
      <c r="G15" s="745"/>
      <c r="H15" s="745"/>
      <c r="I15" s="745"/>
    </row>
    <row r="16" spans="1:12" ht="8.25" customHeight="1" thickBot="1">
      <c r="A16" s="15"/>
      <c r="B16" s="15"/>
      <c r="C16" s="15"/>
      <c r="D16" s="15"/>
      <c r="E16" s="15"/>
      <c r="F16" s="15"/>
      <c r="G16" s="15"/>
      <c r="H16" s="15"/>
      <c r="I16" s="15"/>
    </row>
    <row r="17" spans="1:10" ht="18.75" customHeight="1" thickBot="1">
      <c r="A17" s="1058" t="s">
        <v>200</v>
      </c>
      <c r="B17" s="1059"/>
      <c r="C17" s="1059"/>
      <c r="D17" s="1059"/>
      <c r="E17" s="1059"/>
      <c r="F17" s="1059"/>
      <c r="G17" s="1059"/>
      <c r="H17" s="1059"/>
      <c r="I17" s="1060"/>
    </row>
    <row r="18" spans="1:10" ht="14.45" customHeight="1">
      <c r="A18" s="1064" t="s">
        <v>201</v>
      </c>
      <c r="B18" s="1065"/>
      <c r="C18" s="1065"/>
      <c r="D18" s="1065"/>
      <c r="E18" s="1065"/>
      <c r="F18" s="1061" t="s">
        <v>93</v>
      </c>
      <c r="G18" s="1062"/>
      <c r="H18" s="1062"/>
      <c r="I18" s="1063"/>
    </row>
    <row r="19" spans="1:10" ht="14.45" customHeight="1">
      <c r="A19" s="1064" t="s">
        <v>183</v>
      </c>
      <c r="B19" s="1065"/>
      <c r="C19" s="1065"/>
      <c r="D19" s="1065"/>
      <c r="E19" s="1065"/>
      <c r="F19" s="1055" t="str">
        <f>F11</f>
        <v>01/11/2023 a 31/10/2024</v>
      </c>
      <c r="G19" s="1056"/>
      <c r="H19" s="1056"/>
      <c r="I19" s="1057"/>
    </row>
    <row r="20" spans="1:10">
      <c r="A20" s="1064" t="s">
        <v>185</v>
      </c>
      <c r="B20" s="1065"/>
      <c r="C20" s="1065"/>
      <c r="D20" s="1065"/>
      <c r="E20" s="1065"/>
      <c r="F20" s="1055" t="str">
        <f>VLOOKUP(J1,'Sinteses de CCT''s'!$B$14:$J$20,2,0)</f>
        <v xml:space="preserve">Servente de Obras c/ Insalubridade Diurno </v>
      </c>
      <c r="G20" s="1056"/>
      <c r="H20" s="1056"/>
      <c r="I20" s="1057"/>
    </row>
    <row r="21" spans="1:10">
      <c r="A21" s="1064" t="s">
        <v>184</v>
      </c>
      <c r="B21" s="1065"/>
      <c r="C21" s="1065"/>
      <c r="D21" s="1065"/>
      <c r="E21" s="1065"/>
      <c r="F21" s="1075" t="s">
        <v>190</v>
      </c>
      <c r="G21" s="1076"/>
      <c r="H21" s="1076"/>
      <c r="I21" s="1077"/>
    </row>
    <row r="22" spans="1:10" ht="11.25" customHeight="1" thickBot="1">
      <c r="A22" s="1073" t="s">
        <v>195</v>
      </c>
      <c r="B22" s="1074"/>
      <c r="C22" s="1074"/>
      <c r="D22" s="1074"/>
      <c r="E22" s="1074"/>
      <c r="F22" s="1078">
        <f>'Sinteses de CCT''s'!E19</f>
        <v>0</v>
      </c>
      <c r="G22" s="1079"/>
      <c r="H22" s="1079"/>
      <c r="I22" s="1080"/>
    </row>
    <row r="23" spans="1:10" ht="30.75" customHeight="1">
      <c r="A23" s="1122" t="s">
        <v>187</v>
      </c>
      <c r="B23" s="1123"/>
      <c r="C23" s="1123"/>
      <c r="D23" s="1123"/>
      <c r="E23" s="1123"/>
      <c r="F23" s="1113" t="str">
        <f>F20</f>
        <v xml:space="preserve">Servente de Obras c/ Insalubridade Diurno </v>
      </c>
      <c r="G23" s="1114"/>
      <c r="H23" s="1114"/>
      <c r="I23" s="1115"/>
    </row>
    <row r="24" spans="1:10" ht="18" customHeight="1">
      <c r="A24" s="1117" t="s">
        <v>188</v>
      </c>
      <c r="B24" s="1118"/>
      <c r="C24" s="1118"/>
      <c r="D24" s="1118"/>
      <c r="E24" s="1118"/>
      <c r="F24" s="1119" t="str">
        <f>'Sinteses de CCT''s'!D19</f>
        <v>44hs</v>
      </c>
      <c r="G24" s="1120"/>
      <c r="H24" s="1120">
        <v>220</v>
      </c>
      <c r="I24" s="1121"/>
      <c r="J24" s="18"/>
    </row>
    <row r="25" spans="1:10" ht="15.75" customHeight="1" thickBot="1">
      <c r="A25" s="1116" t="s">
        <v>189</v>
      </c>
      <c r="B25" s="1068"/>
      <c r="C25" s="1068"/>
      <c r="D25" s="1068"/>
      <c r="E25" s="1068"/>
      <c r="F25" s="1112">
        <v>2</v>
      </c>
      <c r="G25" s="1044"/>
      <c r="H25" s="1044"/>
      <c r="I25" s="1111"/>
    </row>
    <row r="26" spans="1:10">
      <c r="A26" s="16"/>
      <c r="B26" s="17"/>
      <c r="C26" s="18"/>
      <c r="D26" s="19"/>
      <c r="E26" s="17"/>
      <c r="F26" s="18"/>
      <c r="G26" s="17"/>
      <c r="H26" s="17"/>
      <c r="I26" s="17"/>
    </row>
    <row r="27" spans="1:10" ht="14.45" customHeight="1">
      <c r="A27" s="745" t="s">
        <v>191</v>
      </c>
      <c r="B27" s="745"/>
      <c r="C27" s="745"/>
      <c r="D27" s="745"/>
      <c r="E27" s="745"/>
      <c r="F27" s="745"/>
      <c r="G27" s="745"/>
      <c r="H27" s="745"/>
      <c r="I27" s="745"/>
    </row>
    <row r="28" spans="1:10" ht="14.45" customHeight="1" thickBot="1">
      <c r="A28" s="15"/>
      <c r="B28" s="15"/>
      <c r="C28" s="15"/>
      <c r="D28" s="15"/>
      <c r="E28" s="15"/>
      <c r="F28" s="15"/>
      <c r="G28" s="15"/>
      <c r="H28" s="15"/>
      <c r="I28" s="15"/>
    </row>
    <row r="29" spans="1:10" ht="14.45" customHeight="1" thickBot="1">
      <c r="A29" s="1036" t="s">
        <v>202</v>
      </c>
      <c r="B29" s="1037"/>
      <c r="C29" s="1037"/>
      <c r="D29" s="1037"/>
      <c r="E29" s="1037"/>
      <c r="F29" s="1037"/>
      <c r="G29" s="1037"/>
      <c r="H29" s="1037"/>
      <c r="I29" s="1038"/>
    </row>
    <row r="30" spans="1:10" ht="17.25" customHeight="1">
      <c r="A30" s="52">
        <v>1</v>
      </c>
      <c r="B30" s="954" t="s">
        <v>203</v>
      </c>
      <c r="C30" s="954"/>
      <c r="D30" s="954"/>
      <c r="E30" s="954"/>
      <c r="F30" s="954"/>
      <c r="G30" s="954"/>
      <c r="H30" s="954" t="s">
        <v>192</v>
      </c>
      <c r="I30" s="955"/>
    </row>
    <row r="31" spans="1:10" ht="23.25" customHeight="1">
      <c r="A31" s="20" t="s">
        <v>149</v>
      </c>
      <c r="B31" s="904" t="s">
        <v>204</v>
      </c>
      <c r="C31" s="904"/>
      <c r="D31" s="904"/>
      <c r="E31" s="904"/>
      <c r="F31" s="938"/>
      <c r="G31" s="938"/>
      <c r="H31" s="1028">
        <f>F22/H24*H24</f>
        <v>0</v>
      </c>
      <c r="I31" s="1029"/>
    </row>
    <row r="32" spans="1:10">
      <c r="A32" s="20" t="s">
        <v>150</v>
      </c>
      <c r="B32" s="894" t="s">
        <v>205</v>
      </c>
      <c r="C32" s="896"/>
      <c r="D32" s="22" t="s">
        <v>206</v>
      </c>
      <c r="E32" s="108" t="s">
        <v>278</v>
      </c>
      <c r="F32" s="938"/>
      <c r="G32" s="938"/>
      <c r="H32" s="1028">
        <f>IF(E32="N",0,H31*0.3)</f>
        <v>0</v>
      </c>
      <c r="I32" s="1029"/>
    </row>
    <row r="33" spans="1:10">
      <c r="A33" s="20" t="s">
        <v>151</v>
      </c>
      <c r="B33" s="894" t="s">
        <v>207</v>
      </c>
      <c r="C33" s="896"/>
      <c r="D33" s="22" t="s">
        <v>206</v>
      </c>
      <c r="E33" s="24" t="s">
        <v>173</v>
      </c>
      <c r="F33" s="1028"/>
      <c r="G33" s="1072">
        <v>0.4</v>
      </c>
      <c r="H33" s="1028"/>
      <c r="I33" s="1029"/>
      <c r="J33" s="25"/>
    </row>
    <row r="34" spans="1:10" ht="15">
      <c r="A34" s="20" t="s">
        <v>152</v>
      </c>
      <c r="B34" s="1045" t="s">
        <v>279</v>
      </c>
      <c r="C34" s="1046"/>
      <c r="D34" s="1046"/>
      <c r="E34" s="1047"/>
      <c r="F34" s="1048">
        <v>0</v>
      </c>
      <c r="G34" s="1049"/>
      <c r="H34" s="1084">
        <f>(H31+H32+H33)/H24*F34*106.4</f>
        <v>0</v>
      </c>
      <c r="I34" s="1085"/>
    </row>
    <row r="35" spans="1:10" ht="14.45" customHeight="1">
      <c r="A35" s="20" t="s">
        <v>153</v>
      </c>
      <c r="B35" s="913" t="s">
        <v>208</v>
      </c>
      <c r="C35" s="914"/>
      <c r="D35" s="915"/>
      <c r="E35" s="26">
        <v>0</v>
      </c>
      <c r="F35" s="1028">
        <f>H31/H24*1.2</f>
        <v>0</v>
      </c>
      <c r="G35" s="1028"/>
      <c r="H35" s="1028">
        <f>E35*F35</f>
        <v>0</v>
      </c>
      <c r="I35" s="1029"/>
    </row>
    <row r="36" spans="1:10">
      <c r="A36" s="20" t="s">
        <v>154</v>
      </c>
      <c r="B36" s="913" t="s">
        <v>209</v>
      </c>
      <c r="C36" s="914"/>
      <c r="D36" s="915"/>
      <c r="E36" s="21"/>
      <c r="F36" s="938"/>
      <c r="G36" s="938"/>
      <c r="H36" s="1028">
        <v>0</v>
      </c>
      <c r="I36" s="1029"/>
    </row>
    <row r="37" spans="1:10" ht="14.45" customHeight="1">
      <c r="A37" s="20" t="s">
        <v>210</v>
      </c>
      <c r="B37" s="913" t="s">
        <v>211</v>
      </c>
      <c r="C37" s="914"/>
      <c r="D37" s="915"/>
      <c r="E37" s="21"/>
      <c r="F37" s="1030">
        <v>0</v>
      </c>
      <c r="G37" s="1030"/>
      <c r="H37" s="1028">
        <v>0</v>
      </c>
      <c r="I37" s="1029"/>
    </row>
    <row r="38" spans="1:10" ht="14.45" customHeight="1">
      <c r="A38" s="20" t="s">
        <v>154</v>
      </c>
      <c r="B38" s="913" t="s">
        <v>212</v>
      </c>
      <c r="C38" s="914"/>
      <c r="D38" s="915"/>
      <c r="E38" s="21"/>
      <c r="F38" s="1030">
        <v>0</v>
      </c>
      <c r="G38" s="1030"/>
      <c r="H38" s="1028">
        <v>0</v>
      </c>
      <c r="I38" s="1029"/>
    </row>
    <row r="39" spans="1:10">
      <c r="A39" s="20" t="s">
        <v>210</v>
      </c>
      <c r="B39" s="913" t="s">
        <v>213</v>
      </c>
      <c r="C39" s="914"/>
      <c r="D39" s="915"/>
      <c r="E39" s="21"/>
      <c r="F39" s="938"/>
      <c r="G39" s="938"/>
      <c r="H39" s="1028">
        <v>0</v>
      </c>
      <c r="I39" s="1029"/>
    </row>
    <row r="40" spans="1:10" ht="12.75" thickBot="1">
      <c r="A40" s="50" t="s">
        <v>154</v>
      </c>
      <c r="B40" s="1031" t="s">
        <v>214</v>
      </c>
      <c r="C40" s="1032"/>
      <c r="D40" s="1033"/>
      <c r="E40" s="51"/>
      <c r="F40" s="1086"/>
      <c r="G40" s="1086"/>
      <c r="H40" s="1039">
        <v>0</v>
      </c>
      <c r="I40" s="1040"/>
    </row>
    <row r="41" spans="1:10" ht="14.45" customHeight="1" thickBot="1">
      <c r="A41" s="1020" t="s">
        <v>215</v>
      </c>
      <c r="B41" s="1021"/>
      <c r="C41" s="1021"/>
      <c r="D41" s="1021"/>
      <c r="E41" s="1021"/>
      <c r="F41" s="1021"/>
      <c r="G41" s="1021"/>
      <c r="H41" s="1022">
        <f>SUM(H31:I40)</f>
        <v>0</v>
      </c>
      <c r="I41" s="1023"/>
    </row>
    <row r="42" spans="1:10" ht="12.75" thickBot="1">
      <c r="A42" s="16"/>
      <c r="B42" s="17"/>
      <c r="C42" s="18"/>
      <c r="D42" s="19"/>
      <c r="E42" s="17"/>
      <c r="F42" s="18"/>
      <c r="G42" s="17"/>
      <c r="H42" s="17"/>
      <c r="I42" s="17"/>
    </row>
    <row r="43" spans="1:10" ht="16.5" customHeight="1" thickBot="1">
      <c r="A43" s="1036" t="s">
        <v>216</v>
      </c>
      <c r="B43" s="1037"/>
      <c r="C43" s="1037"/>
      <c r="D43" s="1037"/>
      <c r="E43" s="1037"/>
      <c r="F43" s="1037"/>
      <c r="G43" s="1037"/>
      <c r="H43" s="1037"/>
      <c r="I43" s="1038"/>
    </row>
    <row r="44" spans="1:10" ht="14.45" customHeight="1">
      <c r="A44" s="1024" t="s">
        <v>217</v>
      </c>
      <c r="B44" s="1025"/>
      <c r="C44" s="1025"/>
      <c r="D44" s="1025"/>
      <c r="E44" s="1025"/>
      <c r="F44" s="1025"/>
      <c r="G44" s="1025"/>
      <c r="H44" s="1025"/>
      <c r="I44" s="1026"/>
    </row>
    <row r="45" spans="1:10" ht="14.45" customHeight="1">
      <c r="A45" s="53" t="s">
        <v>218</v>
      </c>
      <c r="B45" s="928" t="s">
        <v>219</v>
      </c>
      <c r="C45" s="929"/>
      <c r="D45" s="929"/>
      <c r="E45" s="930"/>
      <c r="F45" s="908" t="s">
        <v>193</v>
      </c>
      <c r="G45" s="880"/>
      <c r="H45" s="908" t="s">
        <v>192</v>
      </c>
      <c r="I45" s="909"/>
    </row>
    <row r="46" spans="1:10">
      <c r="A46" s="20" t="s">
        <v>149</v>
      </c>
      <c r="B46" s="913" t="s">
        <v>220</v>
      </c>
      <c r="C46" s="914"/>
      <c r="D46" s="914"/>
      <c r="E46" s="915"/>
      <c r="F46" s="898">
        <f>1/12</f>
        <v>8.3299999999999999E-2</v>
      </c>
      <c r="G46" s="899"/>
      <c r="H46" s="871">
        <f>$H$41*F46</f>
        <v>0</v>
      </c>
      <c r="I46" s="872"/>
    </row>
    <row r="47" spans="1:10" ht="12" customHeight="1">
      <c r="A47" s="56" t="s">
        <v>150</v>
      </c>
      <c r="B47" s="973" t="s">
        <v>89</v>
      </c>
      <c r="C47" s="974"/>
      <c r="D47" s="974"/>
      <c r="E47" s="975"/>
      <c r="F47" s="1034">
        <v>2.7799999999999998E-2</v>
      </c>
      <c r="G47" s="1035"/>
      <c r="H47" s="1009">
        <f>$H$41*F47</f>
        <v>0</v>
      </c>
      <c r="I47" s="1010"/>
    </row>
    <row r="48" spans="1:10" ht="12.75" thickBot="1">
      <c r="A48" s="1006" t="s">
        <v>221</v>
      </c>
      <c r="B48" s="1007"/>
      <c r="C48" s="1007"/>
      <c r="D48" s="1007"/>
      <c r="E48" s="1008"/>
      <c r="F48" s="1004">
        <f>SUM(F46:G47)</f>
        <v>0.1111</v>
      </c>
      <c r="G48" s="1005"/>
      <c r="H48" s="1001">
        <f>SUM(H46:I47)</f>
        <v>0</v>
      </c>
      <c r="I48" s="1002"/>
    </row>
    <row r="49" spans="1:9" ht="12.75" thickBot="1">
      <c r="A49" s="1011"/>
      <c r="B49" s="1012"/>
      <c r="C49" s="1012"/>
      <c r="D49" s="1012"/>
      <c r="E49" s="1012"/>
      <c r="F49" s="1012"/>
      <c r="G49" s="1012"/>
      <c r="H49" s="1012"/>
      <c r="I49" s="1013"/>
    </row>
    <row r="50" spans="1:9" ht="25.5" customHeight="1">
      <c r="A50" s="1019" t="s">
        <v>222</v>
      </c>
      <c r="B50" s="1019"/>
      <c r="C50" s="1019"/>
      <c r="D50" s="1019"/>
      <c r="E50" s="1019"/>
      <c r="F50" s="1019"/>
      <c r="G50" s="1019"/>
      <c r="H50" s="1019"/>
      <c r="I50" s="1019"/>
    </row>
    <row r="51" spans="1:9" ht="14.45" customHeight="1">
      <c r="A51" s="54" t="s">
        <v>223</v>
      </c>
      <c r="B51" s="959" t="s">
        <v>224</v>
      </c>
      <c r="C51" s="959"/>
      <c r="D51" s="959"/>
      <c r="E51" s="959"/>
      <c r="F51" s="959"/>
      <c r="G51" s="55" t="s">
        <v>193</v>
      </c>
      <c r="H51" s="954" t="s">
        <v>192</v>
      </c>
      <c r="I51" s="955"/>
    </row>
    <row r="52" spans="1:9">
      <c r="A52" s="20" t="s">
        <v>149</v>
      </c>
      <c r="B52" s="904" t="s">
        <v>225</v>
      </c>
      <c r="C52" s="904"/>
      <c r="D52" s="904"/>
      <c r="E52" s="904"/>
      <c r="F52" s="904"/>
      <c r="G52" s="28">
        <v>0.2</v>
      </c>
      <c r="H52" s="988">
        <f>($H$41+$H$48)*G52</f>
        <v>0</v>
      </c>
      <c r="I52" s="989"/>
    </row>
    <row r="53" spans="1:9">
      <c r="A53" s="20" t="s">
        <v>150</v>
      </c>
      <c r="B53" s="904" t="s">
        <v>226</v>
      </c>
      <c r="C53" s="904"/>
      <c r="D53" s="904"/>
      <c r="E53" s="904"/>
      <c r="F53" s="904"/>
      <c r="G53" s="28">
        <v>2.5000000000000001E-2</v>
      </c>
      <c r="H53" s="988">
        <f t="shared" ref="H53:H59" si="0">($H$41+$H$48)*G53</f>
        <v>0</v>
      </c>
      <c r="I53" s="989"/>
    </row>
    <row r="54" spans="1:9">
      <c r="A54" s="20" t="s">
        <v>151</v>
      </c>
      <c r="B54" s="21" t="s">
        <v>194</v>
      </c>
      <c r="C54" s="22" t="s">
        <v>227</v>
      </c>
      <c r="D54" s="29">
        <v>3</v>
      </c>
      <c r="E54" s="22" t="s">
        <v>228</v>
      </c>
      <c r="F54" s="250">
        <v>5.0000000000000001E-3</v>
      </c>
      <c r="G54" s="28">
        <v>0.03</v>
      </c>
      <c r="H54" s="988">
        <f t="shared" si="0"/>
        <v>0</v>
      </c>
      <c r="I54" s="989"/>
    </row>
    <row r="55" spans="1:9">
      <c r="A55" s="20" t="s">
        <v>152</v>
      </c>
      <c r="B55" s="904" t="s">
        <v>229</v>
      </c>
      <c r="C55" s="904"/>
      <c r="D55" s="904"/>
      <c r="E55" s="904"/>
      <c r="F55" s="904"/>
      <c r="G55" s="28">
        <v>1.4999999999999999E-2</v>
      </c>
      <c r="H55" s="988">
        <f t="shared" si="0"/>
        <v>0</v>
      </c>
      <c r="I55" s="989"/>
    </row>
    <row r="56" spans="1:9">
      <c r="A56" s="20" t="s">
        <v>153</v>
      </c>
      <c r="B56" s="904" t="s">
        <v>230</v>
      </c>
      <c r="C56" s="904"/>
      <c r="D56" s="904"/>
      <c r="E56" s="904"/>
      <c r="F56" s="904"/>
      <c r="G56" s="28">
        <v>0.01</v>
      </c>
      <c r="H56" s="988">
        <f t="shared" si="0"/>
        <v>0</v>
      </c>
      <c r="I56" s="989"/>
    </row>
    <row r="57" spans="1:9">
      <c r="A57" s="20" t="s">
        <v>154</v>
      </c>
      <c r="B57" s="904" t="s">
        <v>231</v>
      </c>
      <c r="C57" s="904"/>
      <c r="D57" s="904"/>
      <c r="E57" s="904"/>
      <c r="F57" s="904"/>
      <c r="G57" s="28">
        <v>6.0000000000000001E-3</v>
      </c>
      <c r="H57" s="988">
        <f t="shared" si="0"/>
        <v>0</v>
      </c>
      <c r="I57" s="989"/>
    </row>
    <row r="58" spans="1:9">
      <c r="A58" s="20" t="s">
        <v>210</v>
      </c>
      <c r="B58" s="904" t="s">
        <v>232</v>
      </c>
      <c r="C58" s="904"/>
      <c r="D58" s="904"/>
      <c r="E58" s="904"/>
      <c r="F58" s="904"/>
      <c r="G58" s="28">
        <v>2E-3</v>
      </c>
      <c r="H58" s="988">
        <f t="shared" si="0"/>
        <v>0</v>
      </c>
      <c r="I58" s="989"/>
    </row>
    <row r="59" spans="1:9">
      <c r="A59" s="56" t="s">
        <v>233</v>
      </c>
      <c r="B59" s="1027" t="s">
        <v>234</v>
      </c>
      <c r="C59" s="1027"/>
      <c r="D59" s="1027"/>
      <c r="E59" s="1027"/>
      <c r="F59" s="1027"/>
      <c r="G59" s="57">
        <v>0.08</v>
      </c>
      <c r="H59" s="1014">
        <f t="shared" si="0"/>
        <v>0</v>
      </c>
      <c r="I59" s="1015"/>
    </row>
    <row r="60" spans="1:9" ht="12.75" thickBot="1">
      <c r="A60" s="1016" t="s">
        <v>221</v>
      </c>
      <c r="B60" s="1017"/>
      <c r="C60" s="1017"/>
      <c r="D60" s="1017"/>
      <c r="E60" s="1017"/>
      <c r="F60" s="1018"/>
      <c r="G60" s="58">
        <f>SUM(G52:G59)</f>
        <v>0.36799999999999999</v>
      </c>
      <c r="H60" s="1001">
        <f>SUM(H52:I59)</f>
        <v>0</v>
      </c>
      <c r="I60" s="1002"/>
    </row>
    <row r="61" spans="1:9" ht="31.5" customHeight="1" thickBot="1">
      <c r="A61" s="1003" t="s">
        <v>38</v>
      </c>
      <c r="B61" s="886"/>
      <c r="C61" s="886"/>
      <c r="D61" s="886"/>
      <c r="E61" s="886"/>
      <c r="F61" s="886"/>
      <c r="G61" s="886"/>
      <c r="H61" s="886"/>
      <c r="I61" s="887"/>
    </row>
    <row r="62" spans="1:9" ht="14.45" customHeight="1">
      <c r="A62" s="998" t="s">
        <v>235</v>
      </c>
      <c r="B62" s="999"/>
      <c r="C62" s="999"/>
      <c r="D62" s="999"/>
      <c r="E62" s="999"/>
      <c r="F62" s="999"/>
      <c r="G62" s="999"/>
      <c r="H62" s="999"/>
      <c r="I62" s="1000"/>
    </row>
    <row r="63" spans="1:9" ht="14.45" customHeight="1">
      <c r="A63" s="54" t="s">
        <v>236</v>
      </c>
      <c r="B63" s="990" t="s">
        <v>237</v>
      </c>
      <c r="C63" s="991"/>
      <c r="D63" s="991"/>
      <c r="E63" s="991"/>
      <c r="F63" s="991"/>
      <c r="G63" s="992"/>
      <c r="H63" s="990" t="s">
        <v>192</v>
      </c>
      <c r="I63" s="997"/>
    </row>
    <row r="64" spans="1:9" ht="14.45" customHeight="1">
      <c r="A64" s="987" t="s">
        <v>149</v>
      </c>
      <c r="B64" s="840" t="s">
        <v>238</v>
      </c>
      <c r="C64" s="27" t="s">
        <v>239</v>
      </c>
      <c r="D64" s="27" t="s">
        <v>240</v>
      </c>
      <c r="E64" s="30" t="s">
        <v>241</v>
      </c>
      <c r="F64" s="27" t="s">
        <v>242</v>
      </c>
      <c r="G64" s="27" t="s">
        <v>243</v>
      </c>
      <c r="H64" s="993"/>
      <c r="I64" s="994"/>
    </row>
    <row r="65" spans="1:12">
      <c r="A65" s="987"/>
      <c r="B65" s="840"/>
      <c r="C65" s="22" t="s">
        <v>173</v>
      </c>
      <c r="D65" s="31"/>
      <c r="E65" s="23"/>
      <c r="F65" s="59">
        <v>26</v>
      </c>
      <c r="G65" s="32">
        <v>0.06</v>
      </c>
      <c r="H65" s="995"/>
      <c r="I65" s="996"/>
      <c r="K65" s="18"/>
    </row>
    <row r="66" spans="1:12" ht="14.45" customHeight="1">
      <c r="A66" s="987" t="s">
        <v>150</v>
      </c>
      <c r="B66" s="840" t="s">
        <v>244</v>
      </c>
      <c r="C66" s="27" t="s">
        <v>239</v>
      </c>
      <c r="D66" s="27" t="s">
        <v>240</v>
      </c>
      <c r="E66" s="27"/>
      <c r="F66" s="27" t="s">
        <v>242</v>
      </c>
      <c r="G66" s="27" t="s">
        <v>243</v>
      </c>
      <c r="H66" s="993"/>
      <c r="I66" s="994"/>
    </row>
    <row r="67" spans="1:12" ht="14.45" customHeight="1">
      <c r="A67" s="987"/>
      <c r="B67" s="840"/>
      <c r="C67" s="22" t="s">
        <v>173</v>
      </c>
      <c r="D67" s="31"/>
      <c r="E67" s="23"/>
      <c r="F67" s="59">
        <v>26</v>
      </c>
      <c r="G67" s="32">
        <v>0.2</v>
      </c>
      <c r="H67" s="995"/>
      <c r="I67" s="996"/>
      <c r="L67" s="33"/>
    </row>
    <row r="68" spans="1:12" ht="14.45" customHeight="1">
      <c r="A68" s="20" t="s">
        <v>151</v>
      </c>
      <c r="B68" s="913" t="s">
        <v>245</v>
      </c>
      <c r="C68" s="914"/>
      <c r="D68" s="914"/>
      <c r="E68" s="914"/>
      <c r="F68" s="914"/>
      <c r="G68" s="915"/>
      <c r="H68" s="924"/>
      <c r="I68" s="925"/>
    </row>
    <row r="69" spans="1:12">
      <c r="A69" s="20" t="s">
        <v>152</v>
      </c>
      <c r="B69" s="913" t="s">
        <v>246</v>
      </c>
      <c r="C69" s="914"/>
      <c r="D69" s="914"/>
      <c r="E69" s="914"/>
      <c r="F69" s="914"/>
      <c r="G69" s="915"/>
      <c r="H69" s="924"/>
      <c r="I69" s="925"/>
    </row>
    <row r="70" spans="1:12">
      <c r="A70" s="20" t="s">
        <v>153</v>
      </c>
      <c r="B70" s="913" t="s">
        <v>85</v>
      </c>
      <c r="C70" s="914"/>
      <c r="D70" s="914"/>
      <c r="E70" s="914"/>
      <c r="F70" s="914"/>
      <c r="G70" s="915"/>
      <c r="H70" s="924"/>
      <c r="I70" s="925"/>
    </row>
    <row r="71" spans="1:12">
      <c r="A71" s="20" t="s">
        <v>154</v>
      </c>
      <c r="B71" s="913" t="s">
        <v>86</v>
      </c>
      <c r="C71" s="914"/>
      <c r="D71" s="914"/>
      <c r="E71" s="914"/>
      <c r="F71" s="914"/>
      <c r="G71" s="915"/>
      <c r="H71" s="924"/>
      <c r="I71" s="925"/>
    </row>
    <row r="72" spans="1:12">
      <c r="A72" s="56" t="s">
        <v>210</v>
      </c>
      <c r="B72" s="973" t="s">
        <v>247</v>
      </c>
      <c r="C72" s="974"/>
      <c r="D72" s="974"/>
      <c r="E72" s="974"/>
      <c r="F72" s="974"/>
      <c r="G72" s="975"/>
      <c r="H72" s="981"/>
      <c r="I72" s="982"/>
    </row>
    <row r="73" spans="1:12" ht="12.75" thickBot="1">
      <c r="A73" s="968" t="s">
        <v>221</v>
      </c>
      <c r="B73" s="969"/>
      <c r="C73" s="969"/>
      <c r="D73" s="969"/>
      <c r="E73" s="969"/>
      <c r="F73" s="969"/>
      <c r="G73" s="970"/>
      <c r="H73" s="966"/>
      <c r="I73" s="967"/>
    </row>
    <row r="74" spans="1:12" ht="12.75" thickBot="1">
      <c r="A74" s="885"/>
      <c r="B74" s="886"/>
      <c r="C74" s="886"/>
      <c r="D74" s="886"/>
      <c r="E74" s="886"/>
      <c r="F74" s="886"/>
      <c r="G74" s="886"/>
      <c r="H74" s="886"/>
      <c r="I74" s="887"/>
    </row>
    <row r="75" spans="1:12" ht="14.45" customHeight="1">
      <c r="A75" s="978" t="s">
        <v>248</v>
      </c>
      <c r="B75" s="979"/>
      <c r="C75" s="979"/>
      <c r="D75" s="979"/>
      <c r="E75" s="979"/>
      <c r="F75" s="979"/>
      <c r="G75" s="979"/>
      <c r="H75" s="979"/>
      <c r="I75" s="980"/>
    </row>
    <row r="76" spans="1:12" ht="14.45" customHeight="1">
      <c r="A76" s="52">
        <v>2</v>
      </c>
      <c r="B76" s="951" t="s">
        <v>249</v>
      </c>
      <c r="C76" s="952"/>
      <c r="D76" s="952"/>
      <c r="E76" s="952"/>
      <c r="F76" s="952"/>
      <c r="G76" s="953"/>
      <c r="H76" s="983" t="s">
        <v>192</v>
      </c>
      <c r="I76" s="984"/>
    </row>
    <row r="77" spans="1:12" ht="14.45" customHeight="1">
      <c r="A77" s="20" t="s">
        <v>218</v>
      </c>
      <c r="B77" s="913" t="s">
        <v>584</v>
      </c>
      <c r="C77" s="914"/>
      <c r="D77" s="914"/>
      <c r="E77" s="914"/>
      <c r="F77" s="914"/>
      <c r="G77" s="915"/>
      <c r="H77" s="985">
        <f>H48</f>
        <v>0</v>
      </c>
      <c r="I77" s="986"/>
    </row>
    <row r="78" spans="1:12" ht="14.45" customHeight="1">
      <c r="A78" s="20" t="s">
        <v>223</v>
      </c>
      <c r="B78" s="913" t="s">
        <v>224</v>
      </c>
      <c r="C78" s="914"/>
      <c r="D78" s="914"/>
      <c r="E78" s="914"/>
      <c r="F78" s="914"/>
      <c r="G78" s="915"/>
      <c r="H78" s="985">
        <f>H60</f>
        <v>0</v>
      </c>
      <c r="I78" s="986"/>
    </row>
    <row r="79" spans="1:12" ht="14.45" customHeight="1">
      <c r="A79" s="56" t="s">
        <v>236</v>
      </c>
      <c r="B79" s="973" t="s">
        <v>237</v>
      </c>
      <c r="C79" s="974"/>
      <c r="D79" s="974"/>
      <c r="E79" s="974"/>
      <c r="F79" s="974"/>
      <c r="G79" s="975"/>
      <c r="H79" s="976">
        <f>H73</f>
        <v>0</v>
      </c>
      <c r="I79" s="977"/>
    </row>
    <row r="80" spans="1:12" ht="12.75" thickBot="1">
      <c r="A80" s="968" t="s">
        <v>221</v>
      </c>
      <c r="B80" s="969"/>
      <c r="C80" s="969"/>
      <c r="D80" s="969"/>
      <c r="E80" s="969"/>
      <c r="F80" s="969"/>
      <c r="G80" s="970"/>
      <c r="H80" s="971">
        <f>SUM(H77:I79)</f>
        <v>0</v>
      </c>
      <c r="I80" s="972"/>
    </row>
    <row r="81" spans="1:9" ht="12.75" thickBot="1">
      <c r="A81" s="885"/>
      <c r="B81" s="886"/>
      <c r="C81" s="886"/>
      <c r="D81" s="886"/>
      <c r="E81" s="886"/>
      <c r="F81" s="886"/>
      <c r="G81" s="886"/>
      <c r="H81" s="886"/>
      <c r="I81" s="887"/>
    </row>
    <row r="82" spans="1:9" ht="14.45" customHeight="1" thickBot="1">
      <c r="A82" s="956" t="s">
        <v>585</v>
      </c>
      <c r="B82" s="957"/>
      <c r="C82" s="957"/>
      <c r="D82" s="957"/>
      <c r="E82" s="957"/>
      <c r="F82" s="957"/>
      <c r="G82" s="957"/>
      <c r="H82" s="957"/>
      <c r="I82" s="958"/>
    </row>
    <row r="83" spans="1:9" ht="12" customHeight="1">
      <c r="A83" s="52">
        <v>3</v>
      </c>
      <c r="B83" s="959" t="s">
        <v>586</v>
      </c>
      <c r="C83" s="959"/>
      <c r="D83" s="959"/>
      <c r="E83" s="959"/>
      <c r="F83" s="954" t="s">
        <v>193</v>
      </c>
      <c r="G83" s="954"/>
      <c r="H83" s="954" t="s">
        <v>192</v>
      </c>
      <c r="I83" s="955"/>
    </row>
    <row r="84" spans="1:9">
      <c r="A84" s="20" t="s">
        <v>149</v>
      </c>
      <c r="B84" s="904" t="s">
        <v>587</v>
      </c>
      <c r="C84" s="904"/>
      <c r="D84" s="904"/>
      <c r="E84" s="904"/>
      <c r="F84" s="905">
        <v>4.1999999999999997E-3</v>
      </c>
      <c r="G84" s="905"/>
      <c r="H84" s="871">
        <f t="shared" ref="H84:H89" si="1">$H$41*F84</f>
        <v>0</v>
      </c>
      <c r="I84" s="872"/>
    </row>
    <row r="85" spans="1:9" ht="14.45" customHeight="1">
      <c r="A85" s="20" t="s">
        <v>150</v>
      </c>
      <c r="B85" s="904" t="s">
        <v>588</v>
      </c>
      <c r="C85" s="904"/>
      <c r="D85" s="904"/>
      <c r="E85" s="904"/>
      <c r="F85" s="905">
        <f>F84*G59</f>
        <v>2.9999999999999997E-4</v>
      </c>
      <c r="G85" s="905"/>
      <c r="H85" s="871">
        <f t="shared" si="1"/>
        <v>0</v>
      </c>
      <c r="I85" s="872"/>
    </row>
    <row r="86" spans="1:9" ht="14.45" customHeight="1">
      <c r="A86" s="20" t="s">
        <v>151</v>
      </c>
      <c r="B86" s="904" t="s">
        <v>589</v>
      </c>
      <c r="C86" s="904"/>
      <c r="D86" s="904"/>
      <c r="E86" s="904"/>
      <c r="F86" s="905">
        <v>2.0999999999999999E-3</v>
      </c>
      <c r="G86" s="905"/>
      <c r="H86" s="871">
        <f t="shared" si="1"/>
        <v>0</v>
      </c>
      <c r="I86" s="872"/>
    </row>
    <row r="87" spans="1:9" ht="13.15" customHeight="1">
      <c r="A87" s="20" t="s">
        <v>152</v>
      </c>
      <c r="B87" s="904" t="s">
        <v>590</v>
      </c>
      <c r="C87" s="904"/>
      <c r="D87" s="904"/>
      <c r="E87" s="904"/>
      <c r="F87" s="962">
        <v>1.9400000000000001E-2</v>
      </c>
      <c r="G87" s="963"/>
      <c r="H87" s="871">
        <f t="shared" si="1"/>
        <v>0</v>
      </c>
      <c r="I87" s="872"/>
    </row>
    <row r="88" spans="1:9" ht="28.5" customHeight="1">
      <c r="A88" s="20" t="s">
        <v>153</v>
      </c>
      <c r="B88" s="904" t="s">
        <v>591</v>
      </c>
      <c r="C88" s="904"/>
      <c r="D88" s="904"/>
      <c r="E88" s="904"/>
      <c r="F88" s="964">
        <f>G60*F87</f>
        <v>7.1000000000000004E-3</v>
      </c>
      <c r="G88" s="965"/>
      <c r="H88" s="871">
        <f t="shared" si="1"/>
        <v>0</v>
      </c>
      <c r="I88" s="872"/>
    </row>
    <row r="89" spans="1:9" ht="14.45" customHeight="1">
      <c r="A89" s="20" t="s">
        <v>154</v>
      </c>
      <c r="B89" s="904" t="s">
        <v>592</v>
      </c>
      <c r="C89" s="904"/>
      <c r="D89" s="904"/>
      <c r="E89" s="904"/>
      <c r="F89" s="960">
        <v>3.2000000000000001E-2</v>
      </c>
      <c r="G89" s="961"/>
      <c r="H89" s="871">
        <f t="shared" si="1"/>
        <v>0</v>
      </c>
      <c r="I89" s="872"/>
    </row>
    <row r="90" spans="1:9" ht="12.75" thickBot="1">
      <c r="A90" s="936" t="s">
        <v>221</v>
      </c>
      <c r="B90" s="937"/>
      <c r="C90" s="937"/>
      <c r="D90" s="937"/>
      <c r="E90" s="937"/>
      <c r="F90" s="939">
        <f>SUM(F84:G89)</f>
        <v>6.5100000000000005E-2</v>
      </c>
      <c r="G90" s="939"/>
      <c r="H90" s="943">
        <f>SUM(H84:I89)</f>
        <v>0</v>
      </c>
      <c r="I90" s="944"/>
    </row>
    <row r="91" spans="1:9" ht="12.75" thickBot="1">
      <c r="A91" s="885"/>
      <c r="B91" s="886"/>
      <c r="C91" s="886"/>
      <c r="D91" s="886"/>
      <c r="E91" s="886"/>
      <c r="F91" s="886"/>
      <c r="G91" s="886"/>
      <c r="H91" s="886"/>
      <c r="I91" s="887"/>
    </row>
    <row r="92" spans="1:9" ht="12" customHeight="1">
      <c r="A92" s="919" t="s">
        <v>593</v>
      </c>
      <c r="B92" s="920"/>
      <c r="C92" s="920"/>
      <c r="D92" s="920"/>
      <c r="E92" s="920"/>
      <c r="F92" s="920"/>
      <c r="G92" s="920"/>
      <c r="H92" s="920"/>
      <c r="I92" s="921"/>
    </row>
    <row r="93" spans="1:9" ht="12" customHeight="1">
      <c r="A93" s="946" t="s">
        <v>594</v>
      </c>
      <c r="B93" s="842"/>
      <c r="C93" s="842"/>
      <c r="D93" s="842"/>
      <c r="E93" s="842"/>
      <c r="F93" s="842"/>
      <c r="G93" s="842"/>
      <c r="H93" s="842"/>
      <c r="I93" s="931"/>
    </row>
    <row r="94" spans="1:9" ht="14.45" customHeight="1">
      <c r="A94" s="53" t="s">
        <v>595</v>
      </c>
      <c r="B94" s="876" t="s">
        <v>596</v>
      </c>
      <c r="C94" s="876"/>
      <c r="D94" s="876"/>
      <c r="E94" s="876"/>
      <c r="F94" s="842" t="s">
        <v>193</v>
      </c>
      <c r="G94" s="842"/>
      <c r="H94" s="842" t="s">
        <v>192</v>
      </c>
      <c r="I94" s="931"/>
    </row>
    <row r="95" spans="1:9" ht="14.45" customHeight="1">
      <c r="A95" s="20" t="s">
        <v>149</v>
      </c>
      <c r="B95" s="904" t="s">
        <v>597</v>
      </c>
      <c r="C95" s="904"/>
      <c r="D95" s="904"/>
      <c r="E95" s="904"/>
      <c r="F95" s="945">
        <v>8.3299999999999999E-2</v>
      </c>
      <c r="G95" s="945">
        <f>((1/12)+(1/12/3))/12</f>
        <v>9.2599999999999991E-3</v>
      </c>
      <c r="H95" s="871">
        <f t="shared" ref="H95:H100" si="2">$H$41*F95</f>
        <v>0</v>
      </c>
      <c r="I95" s="872"/>
    </row>
    <row r="96" spans="1:9" ht="14.45" customHeight="1">
      <c r="A96" s="20" t="s">
        <v>150</v>
      </c>
      <c r="B96" s="904" t="s">
        <v>598</v>
      </c>
      <c r="C96" s="904"/>
      <c r="D96" s="904"/>
      <c r="E96" s="904"/>
      <c r="F96" s="905">
        <v>2.2200000000000001E-2</v>
      </c>
      <c r="G96" s="905">
        <f>15/12/30</f>
        <v>4.1700000000000001E-2</v>
      </c>
      <c r="H96" s="871">
        <f t="shared" si="2"/>
        <v>0</v>
      </c>
      <c r="I96" s="872"/>
    </row>
    <row r="97" spans="1:10" ht="14.45" customHeight="1">
      <c r="A97" s="20" t="s">
        <v>151</v>
      </c>
      <c r="B97" s="904" t="s">
        <v>599</v>
      </c>
      <c r="C97" s="904"/>
      <c r="D97" s="904"/>
      <c r="E97" s="904"/>
      <c r="F97" s="947">
        <f>4%/100</f>
        <v>4.0000000000000002E-4</v>
      </c>
      <c r="G97" s="905">
        <f>(4.16/30/12)*0.015</f>
        <v>2.0000000000000001E-4</v>
      </c>
      <c r="H97" s="871">
        <f t="shared" si="2"/>
        <v>0</v>
      </c>
      <c r="I97" s="872"/>
    </row>
    <row r="98" spans="1:10" ht="14.45" customHeight="1">
      <c r="A98" s="20" t="s">
        <v>152</v>
      </c>
      <c r="B98" s="904" t="s">
        <v>600</v>
      </c>
      <c r="C98" s="904"/>
      <c r="D98" s="904"/>
      <c r="E98" s="904"/>
      <c r="F98" s="905">
        <v>2.0000000000000001E-4</v>
      </c>
      <c r="G98" s="905">
        <f>(15/30/12)*0.0078</f>
        <v>2.9999999999999997E-4</v>
      </c>
      <c r="H98" s="871">
        <f t="shared" si="2"/>
        <v>0</v>
      </c>
      <c r="I98" s="872"/>
    </row>
    <row r="99" spans="1:10" ht="14.45" customHeight="1">
      <c r="A99" s="20" t="s">
        <v>153</v>
      </c>
      <c r="B99" s="904" t="s">
        <v>601</v>
      </c>
      <c r="C99" s="904"/>
      <c r="D99" s="904"/>
      <c r="E99" s="904"/>
      <c r="F99" s="905">
        <v>1.4E-3</v>
      </c>
      <c r="G99" s="905">
        <f>(120/30)*0.05*(0.0358/12)</f>
        <v>5.9999999999999995E-4</v>
      </c>
      <c r="H99" s="871">
        <f t="shared" si="2"/>
        <v>0</v>
      </c>
      <c r="I99" s="872"/>
    </row>
    <row r="100" spans="1:10" ht="14.45" customHeight="1">
      <c r="A100" s="20" t="s">
        <v>154</v>
      </c>
      <c r="B100" s="904" t="s">
        <v>37</v>
      </c>
      <c r="C100" s="904"/>
      <c r="D100" s="904"/>
      <c r="E100" s="904"/>
      <c r="F100" s="905"/>
      <c r="G100" s="905"/>
      <c r="H100" s="871">
        <f t="shared" si="2"/>
        <v>0</v>
      </c>
      <c r="I100" s="872"/>
    </row>
    <row r="101" spans="1:10" ht="12.75" thickBot="1">
      <c r="A101" s="902" t="s">
        <v>221</v>
      </c>
      <c r="B101" s="903"/>
      <c r="C101" s="903"/>
      <c r="D101" s="903"/>
      <c r="E101" s="903"/>
      <c r="F101" s="948">
        <f>SUM(F95:F100)</f>
        <v>0.1075</v>
      </c>
      <c r="G101" s="948"/>
      <c r="H101" s="949">
        <f>SUM(H95:I100)</f>
        <v>0</v>
      </c>
      <c r="I101" s="950"/>
    </row>
    <row r="102" spans="1:10" ht="12.75" thickBot="1">
      <c r="A102" s="885"/>
      <c r="B102" s="886"/>
      <c r="C102" s="886"/>
      <c r="D102" s="886"/>
      <c r="E102" s="886"/>
      <c r="F102" s="886"/>
      <c r="G102" s="886"/>
      <c r="H102" s="886"/>
      <c r="I102" s="887"/>
    </row>
    <row r="103" spans="1:10" ht="14.45" customHeight="1">
      <c r="A103" s="940" t="s">
        <v>602</v>
      </c>
      <c r="B103" s="941"/>
      <c r="C103" s="941"/>
      <c r="D103" s="941"/>
      <c r="E103" s="941"/>
      <c r="F103" s="941"/>
      <c r="G103" s="941"/>
      <c r="H103" s="941"/>
      <c r="I103" s="942"/>
    </row>
    <row r="104" spans="1:10" ht="14.45" customHeight="1">
      <c r="A104" s="53" t="s">
        <v>603</v>
      </c>
      <c r="B104" s="876" t="s">
        <v>604</v>
      </c>
      <c r="C104" s="876"/>
      <c r="D104" s="876"/>
      <c r="E104" s="876"/>
      <c r="F104" s="842" t="s">
        <v>193</v>
      </c>
      <c r="G104" s="842"/>
      <c r="H104" s="842" t="s">
        <v>192</v>
      </c>
      <c r="I104" s="931"/>
    </row>
    <row r="105" spans="1:10" ht="14.45" customHeight="1">
      <c r="A105" s="20" t="s">
        <v>149</v>
      </c>
      <c r="B105" s="1164" t="s">
        <v>605</v>
      </c>
      <c r="C105" s="883"/>
      <c r="D105" s="883"/>
      <c r="E105" s="884"/>
      <c r="F105" s="938"/>
      <c r="G105" s="938"/>
      <c r="H105" s="934">
        <v>0</v>
      </c>
      <c r="I105" s="935"/>
    </row>
    <row r="106" spans="1:10" ht="12.75" thickBot="1">
      <c r="A106" s="902" t="s">
        <v>221</v>
      </c>
      <c r="B106" s="903"/>
      <c r="C106" s="903"/>
      <c r="D106" s="903"/>
      <c r="E106" s="903"/>
      <c r="F106" s="903">
        <f>SUM(F105)</f>
        <v>0</v>
      </c>
      <c r="G106" s="903"/>
      <c r="H106" s="926">
        <f>SUM(H105)</f>
        <v>0</v>
      </c>
      <c r="I106" s="927"/>
    </row>
    <row r="107" spans="1:10" ht="12.75" thickBot="1">
      <c r="A107" s="885"/>
      <c r="B107" s="886"/>
      <c r="C107" s="886"/>
      <c r="D107" s="886"/>
      <c r="E107" s="886"/>
      <c r="F107" s="886"/>
      <c r="G107" s="886"/>
      <c r="H107" s="886"/>
      <c r="I107" s="887"/>
    </row>
    <row r="108" spans="1:10" ht="14.45" customHeight="1">
      <c r="A108" s="919" t="s">
        <v>606</v>
      </c>
      <c r="B108" s="920"/>
      <c r="C108" s="920"/>
      <c r="D108" s="920"/>
      <c r="E108" s="920"/>
      <c r="F108" s="920"/>
      <c r="G108" s="920"/>
      <c r="H108" s="920"/>
      <c r="I108" s="921"/>
    </row>
    <row r="109" spans="1:10" ht="14.45" customHeight="1">
      <c r="A109" s="49">
        <v>4</v>
      </c>
      <c r="B109" s="876" t="s">
        <v>249</v>
      </c>
      <c r="C109" s="876"/>
      <c r="D109" s="876"/>
      <c r="E109" s="876"/>
      <c r="F109" s="876"/>
      <c r="G109" s="876"/>
      <c r="H109" s="842" t="s">
        <v>192</v>
      </c>
      <c r="I109" s="931"/>
    </row>
    <row r="110" spans="1:10" ht="14.45" customHeight="1">
      <c r="A110" s="20" t="s">
        <v>595</v>
      </c>
      <c r="B110" s="904" t="s">
        <v>607</v>
      </c>
      <c r="C110" s="904"/>
      <c r="D110" s="904"/>
      <c r="E110" s="904"/>
      <c r="F110" s="904"/>
      <c r="G110" s="904"/>
      <c r="H110" s="934">
        <f>H101</f>
        <v>0</v>
      </c>
      <c r="I110" s="935"/>
    </row>
    <row r="111" spans="1:10" ht="12" customHeight="1">
      <c r="A111" s="20" t="s">
        <v>603</v>
      </c>
      <c r="B111" s="904" t="s">
        <v>604</v>
      </c>
      <c r="C111" s="904"/>
      <c r="D111" s="904"/>
      <c r="E111" s="904"/>
      <c r="F111" s="904"/>
      <c r="G111" s="904"/>
      <c r="H111" s="934">
        <f>H106</f>
        <v>0</v>
      </c>
      <c r="I111" s="935"/>
    </row>
    <row r="112" spans="1:10" ht="12.75" thickBot="1">
      <c r="A112" s="936" t="s">
        <v>221</v>
      </c>
      <c r="B112" s="937"/>
      <c r="C112" s="937"/>
      <c r="D112" s="937"/>
      <c r="E112" s="937"/>
      <c r="F112" s="937"/>
      <c r="G112" s="937"/>
      <c r="H112" s="932">
        <f>SUM(H110:I111)</f>
        <v>0</v>
      </c>
      <c r="I112" s="933"/>
      <c r="J112" s="34"/>
    </row>
    <row r="113" spans="1:9" ht="12.75" thickBot="1">
      <c r="A113" s="885"/>
      <c r="B113" s="886"/>
      <c r="C113" s="886"/>
      <c r="D113" s="886"/>
      <c r="E113" s="886"/>
      <c r="F113" s="886"/>
      <c r="G113" s="886"/>
      <c r="H113" s="886"/>
      <c r="I113" s="887"/>
    </row>
    <row r="114" spans="1:9" ht="14.45" customHeight="1">
      <c r="A114" s="919" t="s">
        <v>608</v>
      </c>
      <c r="B114" s="920"/>
      <c r="C114" s="920"/>
      <c r="D114" s="920"/>
      <c r="E114" s="920"/>
      <c r="F114" s="920"/>
      <c r="G114" s="920"/>
      <c r="H114" s="920"/>
      <c r="I114" s="921"/>
    </row>
    <row r="115" spans="1:9" ht="12" customHeight="1">
      <c r="A115" s="49">
        <v>5</v>
      </c>
      <c r="B115" s="928" t="s">
        <v>165</v>
      </c>
      <c r="C115" s="929"/>
      <c r="D115" s="929"/>
      <c r="E115" s="929"/>
      <c r="F115" s="929"/>
      <c r="G115" s="930"/>
      <c r="H115" s="908" t="s">
        <v>192</v>
      </c>
      <c r="I115" s="909"/>
    </row>
    <row r="116" spans="1:9" ht="14.45" customHeight="1">
      <c r="A116" s="20" t="s">
        <v>149</v>
      </c>
      <c r="B116" s="913" t="s">
        <v>609</v>
      </c>
      <c r="C116" s="914"/>
      <c r="D116" s="914"/>
      <c r="E116" s="914"/>
      <c r="F116" s="914"/>
      <c r="G116" s="915"/>
      <c r="H116" s="924"/>
      <c r="I116" s="925"/>
    </row>
    <row r="117" spans="1:9" ht="14.45" customHeight="1">
      <c r="A117" s="20" t="s">
        <v>150</v>
      </c>
      <c r="B117" s="913" t="s">
        <v>610</v>
      </c>
      <c r="C117" s="914"/>
      <c r="D117" s="914"/>
      <c r="E117" s="914"/>
      <c r="F117" s="914"/>
      <c r="G117" s="915"/>
      <c r="H117" s="924"/>
      <c r="I117" s="925"/>
    </row>
    <row r="118" spans="1:9" ht="14.45" customHeight="1">
      <c r="A118" s="20" t="s">
        <v>151</v>
      </c>
      <c r="B118" s="913" t="s">
        <v>611</v>
      </c>
      <c r="C118" s="914"/>
      <c r="D118" s="914"/>
      <c r="E118" s="914"/>
      <c r="F118" s="914"/>
      <c r="G118" s="915"/>
      <c r="H118" s="924"/>
      <c r="I118" s="925"/>
    </row>
    <row r="119" spans="1:9" ht="14.45" customHeight="1">
      <c r="A119" s="20" t="s">
        <v>152</v>
      </c>
      <c r="B119" s="913" t="s">
        <v>312</v>
      </c>
      <c r="C119" s="914"/>
      <c r="D119" s="914"/>
      <c r="E119" s="914"/>
      <c r="F119" s="914"/>
      <c r="G119" s="915"/>
      <c r="H119" s="924"/>
      <c r="I119" s="925"/>
    </row>
    <row r="120" spans="1:9">
      <c r="A120" s="20" t="s">
        <v>153</v>
      </c>
      <c r="B120" s="913" t="s">
        <v>714</v>
      </c>
      <c r="C120" s="914"/>
      <c r="D120" s="914"/>
      <c r="E120" s="914"/>
      <c r="F120" s="914"/>
      <c r="G120" s="915"/>
      <c r="H120" s="924"/>
      <c r="I120" s="925"/>
    </row>
    <row r="121" spans="1:9" ht="12.75" thickBot="1">
      <c r="A121" s="916" t="s">
        <v>221</v>
      </c>
      <c r="B121" s="917"/>
      <c r="C121" s="917"/>
      <c r="D121" s="917"/>
      <c r="E121" s="917"/>
      <c r="F121" s="917"/>
      <c r="G121" s="918"/>
      <c r="H121" s="906"/>
      <c r="I121" s="907"/>
    </row>
    <row r="122" spans="1:9" ht="12.75" thickBot="1">
      <c r="A122" s="885"/>
      <c r="B122" s="886"/>
      <c r="C122" s="886"/>
      <c r="D122" s="886"/>
      <c r="E122" s="886"/>
      <c r="F122" s="886"/>
      <c r="G122" s="886"/>
      <c r="H122" s="886"/>
      <c r="I122" s="887"/>
    </row>
    <row r="123" spans="1:9" ht="14.45" customHeight="1">
      <c r="A123" s="919" t="s">
        <v>612</v>
      </c>
      <c r="B123" s="920"/>
      <c r="C123" s="920"/>
      <c r="D123" s="920"/>
      <c r="E123" s="920"/>
      <c r="F123" s="920"/>
      <c r="G123" s="920"/>
      <c r="H123" s="920"/>
      <c r="I123" s="921"/>
    </row>
    <row r="124" spans="1:9" ht="14.45" customHeight="1">
      <c r="A124" s="49">
        <v>6</v>
      </c>
      <c r="B124" s="910" t="s">
        <v>613</v>
      </c>
      <c r="C124" s="911"/>
      <c r="D124" s="911"/>
      <c r="E124" s="912"/>
      <c r="F124" s="908"/>
      <c r="G124" s="880"/>
      <c r="H124" s="908" t="s">
        <v>192</v>
      </c>
      <c r="I124" s="909"/>
    </row>
    <row r="125" spans="1:9">
      <c r="A125" s="20" t="s">
        <v>149</v>
      </c>
      <c r="B125" s="894" t="s">
        <v>614</v>
      </c>
      <c r="C125" s="895"/>
      <c r="D125" s="895"/>
      <c r="E125" s="896"/>
      <c r="F125" s="898"/>
      <c r="G125" s="899"/>
      <c r="H125" s="871">
        <f>SUM(H41,H48,H60,H73,H90,H101,H121)*F125</f>
        <v>0</v>
      </c>
      <c r="I125" s="872"/>
    </row>
    <row r="126" spans="1:9">
      <c r="A126" s="20" t="s">
        <v>150</v>
      </c>
      <c r="B126" s="894" t="s">
        <v>144</v>
      </c>
      <c r="C126" s="895"/>
      <c r="D126" s="895"/>
      <c r="E126" s="896"/>
      <c r="F126" s="898"/>
      <c r="G126" s="899"/>
      <c r="H126" s="871">
        <f>SUM(H41,H48,H60,H73,H90,H101,H121,H125)*F126</f>
        <v>0</v>
      </c>
      <c r="I126" s="872"/>
    </row>
    <row r="127" spans="1:9">
      <c r="A127" s="878" t="s">
        <v>169</v>
      </c>
      <c r="B127" s="879"/>
      <c r="C127" s="879"/>
      <c r="D127" s="879"/>
      <c r="E127" s="880"/>
      <c r="F127" s="881"/>
      <c r="G127" s="882"/>
      <c r="H127" s="900">
        <f>SUM(H125:I126)</f>
        <v>0</v>
      </c>
      <c r="I127" s="901"/>
    </row>
    <row r="128" spans="1:9">
      <c r="A128" s="20" t="s">
        <v>151</v>
      </c>
      <c r="B128" s="894" t="s">
        <v>145</v>
      </c>
      <c r="C128" s="895"/>
      <c r="D128" s="895"/>
      <c r="E128" s="896"/>
      <c r="F128" s="898"/>
      <c r="G128" s="899"/>
      <c r="H128" s="897"/>
      <c r="I128" s="872"/>
    </row>
    <row r="129" spans="1:13" ht="12" customHeight="1">
      <c r="A129" s="865" t="s">
        <v>615</v>
      </c>
      <c r="B129" s="866"/>
      <c r="C129" s="867" t="s">
        <v>616</v>
      </c>
      <c r="D129" s="868"/>
      <c r="E129" s="21" t="s">
        <v>617</v>
      </c>
      <c r="F129" s="898"/>
      <c r="G129" s="899"/>
      <c r="H129" s="871">
        <f>$H$144*F129</f>
        <v>0</v>
      </c>
      <c r="I129" s="872"/>
    </row>
    <row r="130" spans="1:13">
      <c r="A130" s="865" t="s">
        <v>618</v>
      </c>
      <c r="B130" s="866"/>
      <c r="C130" s="869"/>
      <c r="D130" s="870"/>
      <c r="E130" s="21" t="s">
        <v>619</v>
      </c>
      <c r="F130" s="898"/>
      <c r="G130" s="899"/>
      <c r="H130" s="871">
        <f>$H$144*F130</f>
        <v>0</v>
      </c>
      <c r="I130" s="872"/>
    </row>
    <row r="131" spans="1:13">
      <c r="A131" s="865" t="s">
        <v>620</v>
      </c>
      <c r="B131" s="866"/>
      <c r="C131" s="883" t="s">
        <v>621</v>
      </c>
      <c r="D131" s="884"/>
      <c r="E131" s="21" t="s">
        <v>622</v>
      </c>
      <c r="F131" s="898"/>
      <c r="G131" s="899"/>
      <c r="H131" s="871">
        <f>$H$144*F131</f>
        <v>0</v>
      </c>
      <c r="I131" s="872"/>
    </row>
    <row r="132" spans="1:13">
      <c r="A132" s="878" t="s">
        <v>169</v>
      </c>
      <c r="B132" s="879"/>
      <c r="C132" s="879"/>
      <c r="D132" s="879"/>
      <c r="E132" s="880"/>
      <c r="F132" s="881"/>
      <c r="G132" s="882"/>
      <c r="H132" s="900">
        <f>SUM(H129:I131)</f>
        <v>0</v>
      </c>
      <c r="I132" s="901"/>
    </row>
    <row r="133" spans="1:13" ht="12.75" thickBot="1">
      <c r="A133" s="858" t="s">
        <v>221</v>
      </c>
      <c r="B133" s="859"/>
      <c r="C133" s="859"/>
      <c r="D133" s="859"/>
      <c r="E133" s="860"/>
      <c r="F133" s="892"/>
      <c r="G133" s="893"/>
      <c r="H133" s="888">
        <f>SUM(H127,H132)</f>
        <v>0</v>
      </c>
      <c r="I133" s="889"/>
    </row>
    <row r="134" spans="1:13" ht="12.75" thickBot="1">
      <c r="A134" s="885"/>
      <c r="B134" s="886"/>
      <c r="C134" s="886"/>
      <c r="D134" s="886"/>
      <c r="E134" s="886"/>
      <c r="F134" s="886"/>
      <c r="G134" s="886"/>
      <c r="H134" s="886"/>
      <c r="I134" s="887"/>
    </row>
    <row r="135" spans="1:13" ht="14.45" customHeight="1">
      <c r="A135" s="873" t="s">
        <v>623</v>
      </c>
      <c r="B135" s="874"/>
      <c r="C135" s="874"/>
      <c r="D135" s="874"/>
      <c r="E135" s="874"/>
      <c r="F135" s="874"/>
      <c r="G135" s="874"/>
      <c r="H135" s="874"/>
      <c r="I135" s="875"/>
    </row>
    <row r="136" spans="1:13" ht="14.45" customHeight="1">
      <c r="A136" s="890" t="s">
        <v>624</v>
      </c>
      <c r="B136" s="891"/>
      <c r="C136" s="891"/>
      <c r="D136" s="891"/>
      <c r="E136" s="891"/>
      <c r="F136" s="891"/>
      <c r="G136" s="891"/>
      <c r="H136" s="876"/>
      <c r="I136" s="877"/>
    </row>
    <row r="137" spans="1:13" ht="14.45" customHeight="1">
      <c r="A137" s="60" t="s">
        <v>149</v>
      </c>
      <c r="B137" s="840" t="s">
        <v>625</v>
      </c>
      <c r="C137" s="840"/>
      <c r="D137" s="840"/>
      <c r="E137" s="840"/>
      <c r="F137" s="840"/>
      <c r="G137" s="840"/>
      <c r="H137" s="836">
        <f>H41</f>
        <v>0</v>
      </c>
      <c r="I137" s="837"/>
    </row>
    <row r="138" spans="1:13" ht="14.45" customHeight="1">
      <c r="A138" s="60" t="s">
        <v>150</v>
      </c>
      <c r="B138" s="840" t="s">
        <v>626</v>
      </c>
      <c r="C138" s="840"/>
      <c r="D138" s="840"/>
      <c r="E138" s="840"/>
      <c r="F138" s="840"/>
      <c r="G138" s="840"/>
      <c r="H138" s="836">
        <f>H80</f>
        <v>0</v>
      </c>
      <c r="I138" s="837"/>
    </row>
    <row r="139" spans="1:13" ht="14.45" customHeight="1">
      <c r="A139" s="60" t="s">
        <v>151</v>
      </c>
      <c r="B139" s="840" t="s">
        <v>64</v>
      </c>
      <c r="C139" s="840"/>
      <c r="D139" s="840"/>
      <c r="E139" s="840"/>
      <c r="F139" s="840"/>
      <c r="G139" s="840"/>
      <c r="H139" s="836">
        <f>H90</f>
        <v>0</v>
      </c>
      <c r="I139" s="837"/>
    </row>
    <row r="140" spans="1:13" ht="14.45" customHeight="1">
      <c r="A140" s="60" t="s">
        <v>152</v>
      </c>
      <c r="B140" s="840" t="s">
        <v>65</v>
      </c>
      <c r="C140" s="840"/>
      <c r="D140" s="840"/>
      <c r="E140" s="840"/>
      <c r="F140" s="840"/>
      <c r="G140" s="840"/>
      <c r="H140" s="836">
        <f>H112</f>
        <v>0</v>
      </c>
      <c r="I140" s="837"/>
    </row>
    <row r="141" spans="1:13" ht="14.45" customHeight="1">
      <c r="A141" s="60" t="s">
        <v>153</v>
      </c>
      <c r="B141" s="840" t="s">
        <v>66</v>
      </c>
      <c r="C141" s="840"/>
      <c r="D141" s="840"/>
      <c r="E141" s="840"/>
      <c r="F141" s="840"/>
      <c r="G141" s="840"/>
      <c r="H141" s="836">
        <f>H121</f>
        <v>0</v>
      </c>
      <c r="I141" s="837"/>
    </row>
    <row r="142" spans="1:13" ht="14.45" customHeight="1">
      <c r="A142" s="841" t="s">
        <v>67</v>
      </c>
      <c r="B142" s="842"/>
      <c r="C142" s="842"/>
      <c r="D142" s="842"/>
      <c r="E142" s="842"/>
      <c r="F142" s="842"/>
      <c r="G142" s="842"/>
      <c r="H142" s="838">
        <f>SUM(H137:I141)</f>
        <v>0</v>
      </c>
      <c r="I142" s="839"/>
      <c r="J142" s="35"/>
      <c r="K142" s="35"/>
      <c r="M142" s="36"/>
    </row>
    <row r="143" spans="1:13" ht="14.45" customHeight="1">
      <c r="A143" s="60" t="s">
        <v>154</v>
      </c>
      <c r="B143" s="840" t="s">
        <v>68</v>
      </c>
      <c r="C143" s="840"/>
      <c r="D143" s="840"/>
      <c r="E143" s="840"/>
      <c r="F143" s="840"/>
      <c r="G143" s="840"/>
      <c r="H143" s="836">
        <f>H133</f>
        <v>0</v>
      </c>
      <c r="I143" s="837"/>
    </row>
    <row r="144" spans="1:13" ht="14.45" customHeight="1" thickBot="1">
      <c r="A144" s="863" t="s">
        <v>69</v>
      </c>
      <c r="B144" s="864"/>
      <c r="C144" s="864"/>
      <c r="D144" s="864"/>
      <c r="E144" s="864"/>
      <c r="F144" s="864"/>
      <c r="G144" s="864"/>
      <c r="H144" s="861">
        <f>SUM(H41,H48,H60,H73,H90,H101,H106,H121,H127)/(1-F132)</f>
        <v>0</v>
      </c>
      <c r="I144" s="862"/>
      <c r="J144" s="35"/>
      <c r="K144" s="35"/>
    </row>
    <row r="145" spans="1:11" ht="12.75" thickBot="1">
      <c r="A145" s="835"/>
      <c r="B145" s="835"/>
      <c r="C145" s="835"/>
      <c r="D145" s="835"/>
      <c r="E145" s="835"/>
      <c r="F145" s="835"/>
      <c r="G145" s="835"/>
      <c r="H145" s="835"/>
      <c r="I145" s="835"/>
    </row>
    <row r="146" spans="1:11" ht="14.45" customHeight="1">
      <c r="A146" s="873" t="s">
        <v>70</v>
      </c>
      <c r="B146" s="874"/>
      <c r="C146" s="874"/>
      <c r="D146" s="874"/>
      <c r="E146" s="874"/>
      <c r="F146" s="874"/>
      <c r="G146" s="874"/>
      <c r="H146" s="874"/>
      <c r="I146" s="875"/>
      <c r="K146" s="35"/>
    </row>
    <row r="147" spans="1:11" ht="14.45" customHeight="1">
      <c r="A147" s="1191" t="s">
        <v>71</v>
      </c>
      <c r="B147" s="840"/>
      <c r="C147" s="840"/>
      <c r="D147" s="840"/>
      <c r="E147" s="840"/>
      <c r="F147" s="840"/>
      <c r="G147" s="840"/>
      <c r="H147" s="1185">
        <f>H144</f>
        <v>0</v>
      </c>
      <c r="I147" s="1186"/>
    </row>
    <row r="148" spans="1:11" ht="14.45" customHeight="1">
      <c r="A148" s="1191" t="s">
        <v>72</v>
      </c>
      <c r="B148" s="840"/>
      <c r="C148" s="840"/>
      <c r="D148" s="840"/>
      <c r="E148" s="840"/>
      <c r="F148" s="840"/>
      <c r="G148" s="840"/>
      <c r="H148" s="1192">
        <v>2</v>
      </c>
      <c r="I148" s="1186"/>
    </row>
    <row r="149" spans="1:11" ht="14.45" customHeight="1" thickBot="1">
      <c r="A149" s="1189" t="s">
        <v>156</v>
      </c>
      <c r="B149" s="1190"/>
      <c r="C149" s="1190"/>
      <c r="D149" s="1190"/>
      <c r="E149" s="1190"/>
      <c r="F149" s="1190"/>
      <c r="G149" s="1190"/>
      <c r="H149" s="1183">
        <f>H147*H148</f>
        <v>0</v>
      </c>
      <c r="I149" s="1184"/>
      <c r="J149" s="603" t="s">
        <v>736</v>
      </c>
    </row>
    <row r="151" spans="1:11" ht="15">
      <c r="B151"/>
      <c r="C151"/>
      <c r="D151"/>
      <c r="E151"/>
      <c r="F151"/>
      <c r="G151"/>
      <c r="H151"/>
    </row>
    <row r="152" spans="1:11" ht="15">
      <c r="B152"/>
      <c r="C152"/>
      <c r="D152"/>
      <c r="E152"/>
      <c r="F152"/>
      <c r="G152"/>
      <c r="H152"/>
      <c r="J152" s="42"/>
    </row>
    <row r="153" spans="1:11" ht="15">
      <c r="B153"/>
      <c r="C153"/>
      <c r="D153"/>
      <c r="E153"/>
      <c r="F153"/>
      <c r="G153"/>
      <c r="H153"/>
    </row>
    <row r="154" spans="1:11" ht="15">
      <c r="B154"/>
      <c r="C154"/>
      <c r="D154"/>
      <c r="E154"/>
      <c r="F154"/>
      <c r="G154"/>
      <c r="H154"/>
    </row>
    <row r="155" spans="1:11" ht="15">
      <c r="B155"/>
      <c r="C155"/>
      <c r="D155"/>
      <c r="E155"/>
      <c r="F155"/>
      <c r="G155"/>
      <c r="H155"/>
    </row>
    <row r="156" spans="1:11" ht="15">
      <c r="B156"/>
      <c r="C156"/>
      <c r="D156"/>
      <c r="E156"/>
      <c r="F156"/>
      <c r="G156"/>
      <c r="H156"/>
    </row>
    <row r="157" spans="1:11" ht="15">
      <c r="B157"/>
      <c r="C157"/>
      <c r="D157"/>
      <c r="E157"/>
      <c r="F157"/>
      <c r="G157"/>
      <c r="H157"/>
    </row>
  </sheetData>
  <mergeCells count="294">
    <mergeCell ref="A146:I146"/>
    <mergeCell ref="H144:I144"/>
    <mergeCell ref="H139:I139"/>
    <mergeCell ref="B139:G139"/>
    <mergeCell ref="A145:I145"/>
    <mergeCell ref="A142:G142"/>
    <mergeCell ref="H141:I141"/>
    <mergeCell ref="H143:I143"/>
    <mergeCell ref="B141:G141"/>
    <mergeCell ref="H140:I140"/>
    <mergeCell ref="A134:I134"/>
    <mergeCell ref="H137:I137"/>
    <mergeCell ref="A135:I135"/>
    <mergeCell ref="H136:I136"/>
    <mergeCell ref="B137:G137"/>
    <mergeCell ref="B143:G143"/>
    <mergeCell ref="A144:G144"/>
    <mergeCell ref="H142:I142"/>
    <mergeCell ref="B138:G138"/>
    <mergeCell ref="H138:I138"/>
    <mergeCell ref="A136:G136"/>
    <mergeCell ref="B140:G140"/>
    <mergeCell ref="H124:I124"/>
    <mergeCell ref="H125:I125"/>
    <mergeCell ref="H128:I128"/>
    <mergeCell ref="B125:E125"/>
    <mergeCell ref="H127:I127"/>
    <mergeCell ref="F127:G127"/>
    <mergeCell ref="A127:E127"/>
    <mergeCell ref="H126:I126"/>
    <mergeCell ref="A149:G149"/>
    <mergeCell ref="H149:I149"/>
    <mergeCell ref="A147:G147"/>
    <mergeCell ref="H147:I147"/>
    <mergeCell ref="A148:G148"/>
    <mergeCell ref="H148:I148"/>
    <mergeCell ref="H131:I131"/>
    <mergeCell ref="F131:G131"/>
    <mergeCell ref="A131:B131"/>
    <mergeCell ref="H132:I132"/>
    <mergeCell ref="F132:G132"/>
    <mergeCell ref="C131:D131"/>
    <mergeCell ref="A132:E132"/>
    <mergeCell ref="H133:I133"/>
    <mergeCell ref="F133:G133"/>
    <mergeCell ref="A133:E133"/>
    <mergeCell ref="H130:I130"/>
    <mergeCell ref="C129:D130"/>
    <mergeCell ref="A130:B130"/>
    <mergeCell ref="F130:G130"/>
    <mergeCell ref="A129:B129"/>
    <mergeCell ref="F129:G129"/>
    <mergeCell ref="H129:I129"/>
    <mergeCell ref="F128:G128"/>
    <mergeCell ref="B128:E128"/>
    <mergeCell ref="A102:I102"/>
    <mergeCell ref="A101:E101"/>
    <mergeCell ref="H101:I101"/>
    <mergeCell ref="B117:G117"/>
    <mergeCell ref="B118:G118"/>
    <mergeCell ref="A112:G112"/>
    <mergeCell ref="B111:G111"/>
    <mergeCell ref="B124:E124"/>
    <mergeCell ref="F126:G126"/>
    <mergeCell ref="F124:G124"/>
    <mergeCell ref="F125:G125"/>
    <mergeCell ref="B126:E126"/>
    <mergeCell ref="A121:G121"/>
    <mergeCell ref="H121:I121"/>
    <mergeCell ref="A122:I122"/>
    <mergeCell ref="H118:I118"/>
    <mergeCell ref="B119:G119"/>
    <mergeCell ref="H119:I119"/>
    <mergeCell ref="B116:G116"/>
    <mergeCell ref="H116:I116"/>
    <mergeCell ref="H117:I117"/>
    <mergeCell ref="H120:I120"/>
    <mergeCell ref="B120:G120"/>
    <mergeCell ref="A123:I123"/>
    <mergeCell ref="H110:I110"/>
    <mergeCell ref="H99:I99"/>
    <mergeCell ref="H104:I104"/>
    <mergeCell ref="H105:I105"/>
    <mergeCell ref="B105:E105"/>
    <mergeCell ref="H109:I109"/>
    <mergeCell ref="A108:I108"/>
    <mergeCell ref="B115:G115"/>
    <mergeCell ref="H115:I115"/>
    <mergeCell ref="H106:I106"/>
    <mergeCell ref="F106:G106"/>
    <mergeCell ref="B109:G109"/>
    <mergeCell ref="H112:I112"/>
    <mergeCell ref="H111:I111"/>
    <mergeCell ref="A106:E106"/>
    <mergeCell ref="B110:G110"/>
    <mergeCell ref="A107:I107"/>
    <mergeCell ref="A114:I114"/>
    <mergeCell ref="A113:I113"/>
    <mergeCell ref="F105:G105"/>
    <mergeCell ref="B100:E100"/>
    <mergeCell ref="A103:I103"/>
    <mergeCell ref="B104:E104"/>
    <mergeCell ref="F104:G104"/>
    <mergeCell ref="F101:G101"/>
    <mergeCell ref="H100:I100"/>
    <mergeCell ref="H97:I97"/>
    <mergeCell ref="F98:G98"/>
    <mergeCell ref="F100:G100"/>
    <mergeCell ref="F96:G96"/>
    <mergeCell ref="H95:I95"/>
    <mergeCell ref="F94:G94"/>
    <mergeCell ref="B94:E94"/>
    <mergeCell ref="F97:G97"/>
    <mergeCell ref="H98:I98"/>
    <mergeCell ref="B95:E95"/>
    <mergeCell ref="F99:G99"/>
    <mergeCell ref="B98:E98"/>
    <mergeCell ref="B97:E97"/>
    <mergeCell ref="F95:G95"/>
    <mergeCell ref="B96:E96"/>
    <mergeCell ref="B99:E99"/>
    <mergeCell ref="H94:I94"/>
    <mergeCell ref="H96:I96"/>
    <mergeCell ref="H89:I89"/>
    <mergeCell ref="A93:I93"/>
    <mergeCell ref="A92:I92"/>
    <mergeCell ref="A91:I91"/>
    <mergeCell ref="A90:E90"/>
    <mergeCell ref="B89:E89"/>
    <mergeCell ref="F90:G90"/>
    <mergeCell ref="F89:G89"/>
    <mergeCell ref="H90:I90"/>
    <mergeCell ref="A81:I81"/>
    <mergeCell ref="A82:I82"/>
    <mergeCell ref="B79:G79"/>
    <mergeCell ref="H78:I78"/>
    <mergeCell ref="H79:I79"/>
    <mergeCell ref="F84:G84"/>
    <mergeCell ref="H84:I84"/>
    <mergeCell ref="B78:G78"/>
    <mergeCell ref="F83:G83"/>
    <mergeCell ref="A80:G80"/>
    <mergeCell ref="H83:I83"/>
    <mergeCell ref="B84:E84"/>
    <mergeCell ref="B83:E83"/>
    <mergeCell ref="B88:E88"/>
    <mergeCell ref="H87:I87"/>
    <mergeCell ref="H88:I88"/>
    <mergeCell ref="F88:G88"/>
    <mergeCell ref="B87:E87"/>
    <mergeCell ref="F87:G87"/>
    <mergeCell ref="B85:E85"/>
    <mergeCell ref="H85:I85"/>
    <mergeCell ref="F86:G86"/>
    <mergeCell ref="B86:E86"/>
    <mergeCell ref="H86:I86"/>
    <mergeCell ref="F85:G85"/>
    <mergeCell ref="A73:G73"/>
    <mergeCell ref="H77:I77"/>
    <mergeCell ref="B77:G77"/>
    <mergeCell ref="A74:I74"/>
    <mergeCell ref="A75:I75"/>
    <mergeCell ref="H76:I76"/>
    <mergeCell ref="H73:I73"/>
    <mergeCell ref="B76:G76"/>
    <mergeCell ref="H80:I80"/>
    <mergeCell ref="B68:G68"/>
    <mergeCell ref="H68:I68"/>
    <mergeCell ref="H72:I72"/>
    <mergeCell ref="H69:I69"/>
    <mergeCell ref="H70:I70"/>
    <mergeCell ref="B69:G69"/>
    <mergeCell ref="B71:G71"/>
    <mergeCell ref="B72:G72"/>
    <mergeCell ref="H71:I71"/>
    <mergeCell ref="B70:G70"/>
    <mergeCell ref="A62:I62"/>
    <mergeCell ref="A64:A65"/>
    <mergeCell ref="A66:A67"/>
    <mergeCell ref="H63:I63"/>
    <mergeCell ref="B66:B67"/>
    <mergeCell ref="H66:I67"/>
    <mergeCell ref="B64:B65"/>
    <mergeCell ref="H64:I65"/>
    <mergeCell ref="B63:G63"/>
    <mergeCell ref="A61:I61"/>
    <mergeCell ref="B59:F59"/>
    <mergeCell ref="H56:I56"/>
    <mergeCell ref="H57:I57"/>
    <mergeCell ref="H59:I59"/>
    <mergeCell ref="H58:I58"/>
    <mergeCell ref="B57:F57"/>
    <mergeCell ref="H60:I60"/>
    <mergeCell ref="H52:I52"/>
    <mergeCell ref="A60:F60"/>
    <mergeCell ref="H53:I53"/>
    <mergeCell ref="B55:F55"/>
    <mergeCell ref="H54:I54"/>
    <mergeCell ref="B53:F53"/>
    <mergeCell ref="B56:F56"/>
    <mergeCell ref="B58:F58"/>
    <mergeCell ref="H55:I55"/>
    <mergeCell ref="B52:F52"/>
    <mergeCell ref="A50:I50"/>
    <mergeCell ref="H51:I51"/>
    <mergeCell ref="A49:I49"/>
    <mergeCell ref="B51:F51"/>
    <mergeCell ref="A41:E41"/>
    <mergeCell ref="A44:I44"/>
    <mergeCell ref="F41:G41"/>
    <mergeCell ref="H45:I45"/>
    <mergeCell ref="A43:I43"/>
    <mergeCell ref="H41:I41"/>
    <mergeCell ref="B46:E46"/>
    <mergeCell ref="A48:E48"/>
    <mergeCell ref="B45:E45"/>
    <mergeCell ref="H47:I47"/>
    <mergeCell ref="F47:G47"/>
    <mergeCell ref="F48:G48"/>
    <mergeCell ref="H48:I48"/>
    <mergeCell ref="H46:I46"/>
    <mergeCell ref="F46:G46"/>
    <mergeCell ref="F40:G40"/>
    <mergeCell ref="F36:G36"/>
    <mergeCell ref="H35:I35"/>
    <mergeCell ref="H34:I34"/>
    <mergeCell ref="F35:G35"/>
    <mergeCell ref="F34:G34"/>
    <mergeCell ref="B40:D40"/>
    <mergeCell ref="B38:D38"/>
    <mergeCell ref="B47:E47"/>
    <mergeCell ref="H37:I37"/>
    <mergeCell ref="H38:I38"/>
    <mergeCell ref="H40:I40"/>
    <mergeCell ref="H39:I39"/>
    <mergeCell ref="F38:G38"/>
    <mergeCell ref="F39:G39"/>
    <mergeCell ref="F45:G45"/>
    <mergeCell ref="B36:D36"/>
    <mergeCell ref="F32:G32"/>
    <mergeCell ref="B35:D35"/>
    <mergeCell ref="H31:I31"/>
    <mergeCell ref="B31:E31"/>
    <mergeCell ref="H32:I32"/>
    <mergeCell ref="B34:E34"/>
    <mergeCell ref="B39:D39"/>
    <mergeCell ref="H24:I24"/>
    <mergeCell ref="B33:C33"/>
    <mergeCell ref="F33:G33"/>
    <mergeCell ref="H33:I33"/>
    <mergeCell ref="B32:C32"/>
    <mergeCell ref="B37:D37"/>
    <mergeCell ref="F37:G37"/>
    <mergeCell ref="H36:I36"/>
    <mergeCell ref="F31:G31"/>
    <mergeCell ref="A20:E20"/>
    <mergeCell ref="H30:I30"/>
    <mergeCell ref="F18:I18"/>
    <mergeCell ref="F20:I20"/>
    <mergeCell ref="A18:E18"/>
    <mergeCell ref="A23:E23"/>
    <mergeCell ref="A22:E22"/>
    <mergeCell ref="F23:I23"/>
    <mergeCell ref="A24:E24"/>
    <mergeCell ref="F24:G24"/>
    <mergeCell ref="A19:E19"/>
    <mergeCell ref="F19:I19"/>
    <mergeCell ref="B30:G30"/>
    <mergeCell ref="A27:I27"/>
    <mergeCell ref="F25:I25"/>
    <mergeCell ref="A25:E25"/>
    <mergeCell ref="A29:I29"/>
    <mergeCell ref="A21:E21"/>
    <mergeCell ref="F22:I22"/>
    <mergeCell ref="F21:I21"/>
    <mergeCell ref="A1:I1"/>
    <mergeCell ref="F10:I10"/>
    <mergeCell ref="A2:I2"/>
    <mergeCell ref="A4:I4"/>
    <mergeCell ref="A8:E8"/>
    <mergeCell ref="A10:E10"/>
    <mergeCell ref="F8:I8"/>
    <mergeCell ref="F9:I9"/>
    <mergeCell ref="H5:I5"/>
    <mergeCell ref="A7:I7"/>
    <mergeCell ref="A17:I17"/>
    <mergeCell ref="A15:I15"/>
    <mergeCell ref="A13:E13"/>
    <mergeCell ref="A9:E9"/>
    <mergeCell ref="A11:E11"/>
    <mergeCell ref="F11:I11"/>
    <mergeCell ref="F12:I12"/>
    <mergeCell ref="A12:E12"/>
    <mergeCell ref="F13:I13"/>
  </mergeCells>
  <phoneticPr fontId="16" type="noConversion"/>
  <pageMargins left="0.70866141732283472" right="0.51181102362204722" top="0.62992125984251968" bottom="0.62992125984251968" header="0.31496062992125984" footer="0.31496062992125984"/>
  <pageSetup paperSize="9" scale="80" fitToHeight="3"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92D050"/>
  </sheetPr>
  <dimension ref="A1:M158"/>
  <sheetViews>
    <sheetView showGridLines="0" topLeftCell="A7" zoomScaleNormal="100" zoomScaleSheetLayoutView="100" workbookViewId="0">
      <selection activeCell="K39" sqref="K39"/>
    </sheetView>
  </sheetViews>
  <sheetFormatPr defaultColWidth="8.85546875" defaultRowHeight="12"/>
  <cols>
    <col min="1" max="1" width="8.42578125" style="14" bestFit="1" customWidth="1"/>
    <col min="2" max="2" width="33.140625" style="14" customWidth="1"/>
    <col min="3" max="3" width="14" style="14" bestFit="1" customWidth="1"/>
    <col min="4" max="4" width="10.140625" style="14" customWidth="1"/>
    <col min="5" max="5" width="9.85546875" style="14" bestFit="1" customWidth="1"/>
    <col min="6" max="6" width="7" style="14" bestFit="1" customWidth="1"/>
    <col min="7" max="7" width="9" style="14" bestFit="1" customWidth="1"/>
    <col min="8" max="8" width="10.28515625" style="18" customWidth="1"/>
    <col min="9" max="9" width="12.85546875" style="18" customWidth="1"/>
    <col min="10" max="10" width="7" style="14" bestFit="1" customWidth="1"/>
    <col min="11" max="11" width="11.7109375" style="14" bestFit="1" customWidth="1"/>
    <col min="12" max="13" width="13.28515625" style="14" customWidth="1"/>
    <col min="14" max="16384" width="8.85546875" style="14"/>
  </cols>
  <sheetData>
    <row r="1" spans="1:12" ht="18.75" customHeight="1">
      <c r="A1" s="1087" t="s">
        <v>91</v>
      </c>
      <c r="B1" s="1088"/>
      <c r="C1" s="1088"/>
      <c r="D1" s="1088"/>
      <c r="E1" s="1088"/>
      <c r="F1" s="1088"/>
      <c r="G1" s="1088"/>
      <c r="H1" s="1088"/>
      <c r="I1" s="1089"/>
      <c r="J1" s="13" t="s">
        <v>7</v>
      </c>
      <c r="L1" s="43"/>
    </row>
    <row r="2" spans="1:12" ht="20.25" customHeight="1" thickBot="1">
      <c r="A2" s="1100" t="s">
        <v>92</v>
      </c>
      <c r="B2" s="1101"/>
      <c r="C2" s="1101"/>
      <c r="D2" s="1101"/>
      <c r="E2" s="1101"/>
      <c r="F2" s="1101"/>
      <c r="G2" s="1101"/>
      <c r="H2" s="1101"/>
      <c r="I2" s="1102"/>
      <c r="J2" s="13"/>
    </row>
    <row r="3" spans="1:12" ht="15.6" customHeight="1" thickBot="1">
      <c r="A3" s="15"/>
      <c r="B3" s="15"/>
      <c r="C3" s="15"/>
      <c r="D3" s="15"/>
      <c r="E3" s="15"/>
      <c r="F3" s="15"/>
      <c r="G3" s="15"/>
      <c r="H3" s="15"/>
      <c r="I3" s="15"/>
    </row>
    <row r="4" spans="1:12" ht="14.45" customHeight="1" thickBot="1">
      <c r="A4" s="1193" t="s">
        <v>196</v>
      </c>
      <c r="B4" s="1194"/>
      <c r="C4" s="1194"/>
      <c r="D4" s="1194"/>
      <c r="E4" s="1194"/>
      <c r="F4" s="1194"/>
      <c r="G4" s="1194"/>
      <c r="H4" s="1194"/>
      <c r="I4" s="1195"/>
    </row>
    <row r="5" spans="1:12" ht="24.75" customHeight="1" thickBot="1">
      <c r="A5" s="48" t="s">
        <v>175</v>
      </c>
      <c r="B5" s="44" t="str">
        <f>'Sinteses de CCT''s'!C4</f>
        <v xml:space="preserve">Pregão Eletrônico nº </v>
      </c>
      <c r="C5" s="47" t="s">
        <v>176</v>
      </c>
      <c r="D5" s="45">
        <f>'Sinteses de CCT''s'!E4</f>
        <v>0</v>
      </c>
      <c r="E5" s="48" t="s">
        <v>186</v>
      </c>
      <c r="F5" s="46">
        <f>'Sinteses de CCT''s'!G4</f>
        <v>0</v>
      </c>
      <c r="G5" s="48" t="s">
        <v>174</v>
      </c>
      <c r="H5" s="1105">
        <f>'Sinteses de CCT''s'!I4</f>
        <v>0</v>
      </c>
      <c r="I5" s="1106"/>
    </row>
    <row r="6" spans="1:12" ht="12.75" thickBot="1">
      <c r="A6" s="16"/>
      <c r="B6" s="17"/>
      <c r="C6" s="18"/>
      <c r="D6" s="19"/>
      <c r="E6" s="17"/>
      <c r="F6" s="18"/>
      <c r="G6" s="17"/>
      <c r="H6" s="17"/>
      <c r="I6" s="17"/>
    </row>
    <row r="7" spans="1:12" ht="21" customHeight="1">
      <c r="A7" s="1198" t="s">
        <v>197</v>
      </c>
      <c r="B7" s="1199"/>
      <c r="C7" s="1199"/>
      <c r="D7" s="1199"/>
      <c r="E7" s="1199"/>
      <c r="F7" s="1199"/>
      <c r="G7" s="1199"/>
      <c r="H7" s="1199"/>
      <c r="I7" s="1200"/>
    </row>
    <row r="8" spans="1:12" ht="15">
      <c r="A8" s="1096" t="s">
        <v>198</v>
      </c>
      <c r="B8" s="1097"/>
      <c r="C8" s="1097"/>
      <c r="D8" s="1097"/>
      <c r="E8" s="1097"/>
      <c r="F8" s="1098" t="s">
        <v>199</v>
      </c>
      <c r="G8" s="1097"/>
      <c r="H8" s="1097"/>
      <c r="I8" s="1099"/>
    </row>
    <row r="9" spans="1:12" ht="13.5" customHeight="1">
      <c r="A9" s="1064" t="s">
        <v>177</v>
      </c>
      <c r="B9" s="835"/>
      <c r="C9" s="835"/>
      <c r="D9" s="835"/>
      <c r="E9" s="835"/>
      <c r="F9" s="1104">
        <v>45114</v>
      </c>
      <c r="G9" s="1056"/>
      <c r="H9" s="1056"/>
      <c r="I9" s="1057"/>
    </row>
    <row r="10" spans="1:12" ht="13.5" customHeight="1">
      <c r="A10" s="1064" t="s">
        <v>178</v>
      </c>
      <c r="B10" s="835"/>
      <c r="C10" s="835"/>
      <c r="D10" s="835"/>
      <c r="E10" s="835"/>
      <c r="F10" s="1103" t="s">
        <v>182</v>
      </c>
      <c r="G10" s="1056"/>
      <c r="H10" s="1056"/>
      <c r="I10" s="1057"/>
    </row>
    <row r="11" spans="1:12" ht="13.5" customHeight="1">
      <c r="A11" s="1064" t="s">
        <v>179</v>
      </c>
      <c r="B11" s="835"/>
      <c r="C11" s="835"/>
      <c r="D11" s="835"/>
      <c r="E11" s="835"/>
      <c r="F11" s="1103" t="str">
        <f>'Sinteses de CCT''s'!C10</f>
        <v>01/11/2023 a 31/10/2024</v>
      </c>
      <c r="G11" s="1056"/>
      <c r="H11" s="1056"/>
      <c r="I11" s="1057"/>
    </row>
    <row r="12" spans="1:12" ht="13.5" customHeight="1">
      <c r="A12" s="1064" t="s">
        <v>180</v>
      </c>
      <c r="B12" s="1065"/>
      <c r="C12" s="1065"/>
      <c r="D12" s="1065"/>
      <c r="E12" s="1065"/>
      <c r="F12" s="1108" t="str">
        <f>'Sinteses de CCT''s'!C9</f>
        <v>SINDUSCON MG</v>
      </c>
      <c r="G12" s="1056"/>
      <c r="H12" s="1056"/>
      <c r="I12" s="1057"/>
    </row>
    <row r="13" spans="1:12" ht="13.5" customHeight="1" thickBot="1">
      <c r="A13" s="1073" t="s">
        <v>181</v>
      </c>
      <c r="B13" s="1107"/>
      <c r="C13" s="1107"/>
      <c r="D13" s="1107"/>
      <c r="E13" s="1107"/>
      <c r="F13" s="1110">
        <v>12</v>
      </c>
      <c r="G13" s="1044"/>
      <c r="H13" s="1044"/>
      <c r="I13" s="1111"/>
    </row>
    <row r="14" spans="1:12">
      <c r="A14" s="16"/>
      <c r="B14" s="17"/>
      <c r="C14" s="18"/>
      <c r="D14" s="19"/>
      <c r="E14" s="17"/>
      <c r="F14" s="18"/>
      <c r="G14" s="17"/>
      <c r="H14" s="17"/>
      <c r="I14" s="17"/>
    </row>
    <row r="15" spans="1:12" ht="14.45" customHeight="1">
      <c r="A15" s="745" t="s">
        <v>191</v>
      </c>
      <c r="B15" s="745"/>
      <c r="C15" s="745"/>
      <c r="D15" s="745"/>
      <c r="E15" s="745"/>
      <c r="F15" s="745"/>
      <c r="G15" s="745"/>
      <c r="H15" s="745"/>
      <c r="I15" s="745"/>
    </row>
    <row r="16" spans="1:12" ht="8.25" customHeight="1" thickBot="1">
      <c r="A16" s="15"/>
      <c r="B16" s="15"/>
      <c r="C16" s="15"/>
      <c r="D16" s="15"/>
      <c r="E16" s="15"/>
      <c r="F16" s="15"/>
      <c r="G16" s="15"/>
      <c r="H16" s="15"/>
      <c r="I16" s="15"/>
    </row>
    <row r="17" spans="1:11" ht="18.75" customHeight="1" thickBot="1">
      <c r="A17" s="1058" t="s">
        <v>200</v>
      </c>
      <c r="B17" s="1059"/>
      <c r="C17" s="1059"/>
      <c r="D17" s="1059"/>
      <c r="E17" s="1059"/>
      <c r="F17" s="1059"/>
      <c r="G17" s="1059"/>
      <c r="H17" s="1059"/>
      <c r="I17" s="1060"/>
    </row>
    <row r="18" spans="1:11" ht="14.45" customHeight="1">
      <c r="A18" s="1064" t="s">
        <v>201</v>
      </c>
      <c r="B18" s="1065"/>
      <c r="C18" s="1065"/>
      <c r="D18" s="1065"/>
      <c r="E18" s="1065"/>
      <c r="F18" s="1061" t="s">
        <v>93</v>
      </c>
      <c r="G18" s="1062"/>
      <c r="H18" s="1062"/>
      <c r="I18" s="1063"/>
    </row>
    <row r="19" spans="1:11" ht="14.45" customHeight="1">
      <c r="A19" s="1064" t="s">
        <v>183</v>
      </c>
      <c r="B19" s="1065"/>
      <c r="C19" s="1065"/>
      <c r="D19" s="1065"/>
      <c r="E19" s="1065"/>
      <c r="F19" s="1055" t="str">
        <f>F11</f>
        <v>01/11/2023 a 31/10/2024</v>
      </c>
      <c r="G19" s="1056"/>
      <c r="H19" s="1056"/>
      <c r="I19" s="1057"/>
    </row>
    <row r="20" spans="1:11">
      <c r="A20" s="1064" t="s">
        <v>185</v>
      </c>
      <c r="B20" s="1065"/>
      <c r="C20" s="1065"/>
      <c r="D20" s="1065"/>
      <c r="E20" s="1065"/>
      <c r="F20" s="1055" t="str">
        <f>VLOOKUP(J1,'Sinteses de CCT''s'!$B$14:$J$20,2,0)</f>
        <v>Técnico de Controle Meio Ambiente Diurno</v>
      </c>
      <c r="G20" s="1056"/>
      <c r="H20" s="1056"/>
      <c r="I20" s="1057"/>
    </row>
    <row r="21" spans="1:11">
      <c r="A21" s="1064" t="s">
        <v>184</v>
      </c>
      <c r="B21" s="1065"/>
      <c r="C21" s="1065"/>
      <c r="D21" s="1065"/>
      <c r="E21" s="1065"/>
      <c r="F21" s="1075" t="s">
        <v>190</v>
      </c>
      <c r="G21" s="1076"/>
      <c r="H21" s="1076"/>
      <c r="I21" s="1077"/>
    </row>
    <row r="22" spans="1:11" ht="12.75" thickBot="1">
      <c r="A22" s="1073" t="s">
        <v>195</v>
      </c>
      <c r="B22" s="1074"/>
      <c r="C22" s="1074"/>
      <c r="D22" s="1074"/>
      <c r="E22" s="1074"/>
      <c r="F22" s="1078">
        <f>'Sinteses de CCT''s'!E20</f>
        <v>0</v>
      </c>
      <c r="G22" s="1079"/>
      <c r="H22" s="1079"/>
      <c r="I22" s="1080"/>
    </row>
    <row r="23" spans="1:11" ht="14.45" customHeight="1">
      <c r="A23" s="1122" t="s">
        <v>187</v>
      </c>
      <c r="B23" s="1123"/>
      <c r="C23" s="1123"/>
      <c r="D23" s="1123"/>
      <c r="E23" s="1123"/>
      <c r="F23" s="1113" t="str">
        <f>F20</f>
        <v>Técnico de Controle Meio Ambiente Diurno</v>
      </c>
      <c r="G23" s="1114"/>
      <c r="H23" s="1114"/>
      <c r="I23" s="1115"/>
    </row>
    <row r="24" spans="1:11" ht="19.5" customHeight="1">
      <c r="A24" s="1117" t="s">
        <v>188</v>
      </c>
      <c r="B24" s="1118"/>
      <c r="C24" s="1118"/>
      <c r="D24" s="1118"/>
      <c r="E24" s="1118"/>
      <c r="F24" s="1119" t="str">
        <f>'Sinteses de CCT''s'!D20</f>
        <v>44hs</v>
      </c>
      <c r="G24" s="1120"/>
      <c r="H24" s="1120">
        <v>220</v>
      </c>
      <c r="I24" s="1121"/>
      <c r="J24" s="18"/>
    </row>
    <row r="25" spans="1:11" ht="17.25" customHeight="1" thickBot="1">
      <c r="A25" s="1116" t="s">
        <v>189</v>
      </c>
      <c r="B25" s="1068"/>
      <c r="C25" s="1068"/>
      <c r="D25" s="1068"/>
      <c r="E25" s="1068"/>
      <c r="F25" s="1112">
        <v>1</v>
      </c>
      <c r="G25" s="1044"/>
      <c r="H25" s="1044"/>
      <c r="I25" s="1111"/>
    </row>
    <row r="26" spans="1:11">
      <c r="A26" s="16"/>
      <c r="B26" s="17"/>
      <c r="C26" s="18"/>
      <c r="D26" s="19"/>
      <c r="E26" s="17"/>
      <c r="F26" s="18"/>
      <c r="G26" s="17"/>
      <c r="H26" s="17"/>
      <c r="I26" s="17"/>
    </row>
    <row r="27" spans="1:11" ht="14.45" customHeight="1">
      <c r="A27" s="745" t="s">
        <v>191</v>
      </c>
      <c r="B27" s="745"/>
      <c r="C27" s="745"/>
      <c r="D27" s="745"/>
      <c r="E27" s="745"/>
      <c r="F27" s="745"/>
      <c r="G27" s="745"/>
      <c r="H27" s="745"/>
      <c r="I27" s="745"/>
    </row>
    <row r="28" spans="1:11" ht="14.45" customHeight="1" thickBot="1">
      <c r="A28" s="15"/>
      <c r="B28" s="15"/>
      <c r="C28" s="15"/>
      <c r="D28" s="15"/>
      <c r="E28" s="15"/>
      <c r="F28" s="15"/>
      <c r="G28" s="15"/>
      <c r="H28" s="15"/>
      <c r="I28" s="15"/>
    </row>
    <row r="29" spans="1:11" ht="14.45" customHeight="1" thickBot="1">
      <c r="A29" s="1036" t="s">
        <v>202</v>
      </c>
      <c r="B29" s="1037"/>
      <c r="C29" s="1037"/>
      <c r="D29" s="1037"/>
      <c r="E29" s="1037"/>
      <c r="F29" s="1037"/>
      <c r="G29" s="1037"/>
      <c r="H29" s="1037"/>
      <c r="I29" s="1038"/>
    </row>
    <row r="30" spans="1:11" ht="17.25" customHeight="1">
      <c r="A30" s="52">
        <v>1</v>
      </c>
      <c r="B30" s="954" t="s">
        <v>203</v>
      </c>
      <c r="C30" s="954"/>
      <c r="D30" s="954"/>
      <c r="E30" s="954"/>
      <c r="F30" s="954"/>
      <c r="G30" s="954"/>
      <c r="H30" s="954" t="s">
        <v>192</v>
      </c>
      <c r="I30" s="955"/>
    </row>
    <row r="31" spans="1:11">
      <c r="A31" s="20" t="s">
        <v>149</v>
      </c>
      <c r="B31" s="904" t="s">
        <v>204</v>
      </c>
      <c r="C31" s="904"/>
      <c r="D31" s="904"/>
      <c r="E31" s="904"/>
      <c r="F31" s="938"/>
      <c r="G31" s="938"/>
      <c r="H31" s="1028">
        <f>F22/H24*H24</f>
        <v>0</v>
      </c>
      <c r="I31" s="1029"/>
      <c r="K31" s="35"/>
    </row>
    <row r="32" spans="1:11" ht="12" customHeight="1">
      <c r="A32" s="20" t="s">
        <v>150</v>
      </c>
      <c r="B32" s="894" t="s">
        <v>205</v>
      </c>
      <c r="C32" s="896"/>
      <c r="D32" s="22" t="s">
        <v>206</v>
      </c>
      <c r="E32" s="108" t="s">
        <v>278</v>
      </c>
      <c r="F32" s="938"/>
      <c r="G32" s="938"/>
      <c r="H32" s="1028">
        <f>IF(E32="N",0,H31*0.3)</f>
        <v>0</v>
      </c>
      <c r="I32" s="1029"/>
    </row>
    <row r="33" spans="1:10" ht="12" customHeight="1">
      <c r="A33" s="20" t="s">
        <v>151</v>
      </c>
      <c r="B33" s="894" t="s">
        <v>207</v>
      </c>
      <c r="C33" s="896"/>
      <c r="D33" s="22" t="s">
        <v>206</v>
      </c>
      <c r="E33" s="24" t="s">
        <v>278</v>
      </c>
      <c r="F33" s="1028">
        <v>0</v>
      </c>
      <c r="G33" s="1072">
        <v>0.4</v>
      </c>
      <c r="H33" s="1028">
        <f>IF(E33="N",0,F33*G33)</f>
        <v>0</v>
      </c>
      <c r="I33" s="1029"/>
      <c r="J33" s="25"/>
    </row>
    <row r="34" spans="1:10" ht="15">
      <c r="A34" s="20" t="s">
        <v>152</v>
      </c>
      <c r="B34" s="1045" t="s">
        <v>279</v>
      </c>
      <c r="C34" s="1046"/>
      <c r="D34" s="1046"/>
      <c r="E34" s="1047"/>
      <c r="F34" s="1048">
        <v>0</v>
      </c>
      <c r="G34" s="1049"/>
      <c r="H34" s="1084">
        <f>(H31+H32+H33)/H24*F34*106.4</f>
        <v>0</v>
      </c>
      <c r="I34" s="1085"/>
    </row>
    <row r="35" spans="1:10" ht="14.45" customHeight="1">
      <c r="A35" s="20" t="s">
        <v>153</v>
      </c>
      <c r="B35" s="913" t="s">
        <v>208</v>
      </c>
      <c r="C35" s="914"/>
      <c r="D35" s="915"/>
      <c r="E35" s="26">
        <v>0</v>
      </c>
      <c r="F35" s="1028">
        <f>H31/H24*1.2</f>
        <v>0</v>
      </c>
      <c r="G35" s="1028"/>
      <c r="H35" s="1028">
        <f>E35*F35</f>
        <v>0</v>
      </c>
      <c r="I35" s="1029"/>
    </row>
    <row r="36" spans="1:10">
      <c r="A36" s="20" t="s">
        <v>154</v>
      </c>
      <c r="B36" s="913" t="s">
        <v>209</v>
      </c>
      <c r="C36" s="914"/>
      <c r="D36" s="915"/>
      <c r="E36" s="21"/>
      <c r="F36" s="938"/>
      <c r="G36" s="938"/>
      <c r="H36" s="1028">
        <v>0</v>
      </c>
      <c r="I36" s="1029"/>
    </row>
    <row r="37" spans="1:10" ht="14.45" customHeight="1">
      <c r="A37" s="20" t="s">
        <v>210</v>
      </c>
      <c r="B37" s="913" t="s">
        <v>211</v>
      </c>
      <c r="C37" s="914"/>
      <c r="D37" s="915"/>
      <c r="E37" s="21"/>
      <c r="F37" s="1030">
        <v>0</v>
      </c>
      <c r="G37" s="1030"/>
      <c r="H37" s="1028">
        <v>0</v>
      </c>
      <c r="I37" s="1029"/>
    </row>
    <row r="38" spans="1:10" ht="14.45" customHeight="1">
      <c r="A38" s="20" t="s">
        <v>154</v>
      </c>
      <c r="B38" s="913" t="s">
        <v>212</v>
      </c>
      <c r="C38" s="914"/>
      <c r="D38" s="915"/>
      <c r="E38" s="21"/>
      <c r="F38" s="1030">
        <v>0</v>
      </c>
      <c r="G38" s="1030"/>
      <c r="H38" s="1028">
        <v>0</v>
      </c>
      <c r="I38" s="1029"/>
    </row>
    <row r="39" spans="1:10">
      <c r="A39" s="20" t="s">
        <v>210</v>
      </c>
      <c r="B39" s="913" t="s">
        <v>213</v>
      </c>
      <c r="C39" s="914"/>
      <c r="D39" s="915"/>
      <c r="E39" s="21"/>
      <c r="F39" s="938"/>
      <c r="G39" s="938"/>
      <c r="H39" s="1028">
        <v>0</v>
      </c>
      <c r="I39" s="1029"/>
    </row>
    <row r="40" spans="1:10" ht="12.75" thickBot="1">
      <c r="A40" s="50" t="s">
        <v>154</v>
      </c>
      <c r="B40" s="1031" t="s">
        <v>214</v>
      </c>
      <c r="C40" s="1032"/>
      <c r="D40" s="1033"/>
      <c r="E40" s="51"/>
      <c r="F40" s="1086"/>
      <c r="G40" s="1086"/>
      <c r="H40" s="1039">
        <v>0</v>
      </c>
      <c r="I40" s="1040"/>
    </row>
    <row r="41" spans="1:10" ht="14.45" customHeight="1" thickBot="1">
      <c r="A41" s="1020" t="s">
        <v>215</v>
      </c>
      <c r="B41" s="1021"/>
      <c r="C41" s="1021"/>
      <c r="D41" s="1021"/>
      <c r="E41" s="1021"/>
      <c r="F41" s="1021"/>
      <c r="G41" s="1021"/>
      <c r="H41" s="1022">
        <f>SUM(H31:I40)</f>
        <v>0</v>
      </c>
      <c r="I41" s="1023"/>
    </row>
    <row r="42" spans="1:10" ht="12.75" thickBot="1">
      <c r="A42" s="16"/>
      <c r="B42" s="17"/>
      <c r="C42" s="18"/>
      <c r="D42" s="19"/>
      <c r="E42" s="17"/>
      <c r="F42" s="18"/>
      <c r="G42" s="17"/>
      <c r="H42" s="17"/>
      <c r="I42" s="17"/>
    </row>
    <row r="43" spans="1:10" ht="16.5" customHeight="1" thickBot="1">
      <c r="A43" s="1036" t="s">
        <v>216</v>
      </c>
      <c r="B43" s="1037"/>
      <c r="C43" s="1037"/>
      <c r="D43" s="1037"/>
      <c r="E43" s="1037"/>
      <c r="F43" s="1037"/>
      <c r="G43" s="1037"/>
      <c r="H43" s="1037"/>
      <c r="I43" s="1038"/>
    </row>
    <row r="44" spans="1:10" ht="14.45" customHeight="1">
      <c r="A44" s="1024" t="s">
        <v>217</v>
      </c>
      <c r="B44" s="1025"/>
      <c r="C44" s="1025"/>
      <c r="D44" s="1025"/>
      <c r="E44" s="1025"/>
      <c r="F44" s="1025"/>
      <c r="G44" s="1025"/>
      <c r="H44" s="1025"/>
      <c r="I44" s="1026"/>
    </row>
    <row r="45" spans="1:10" ht="14.45" customHeight="1">
      <c r="A45" s="53" t="s">
        <v>218</v>
      </c>
      <c r="B45" s="928" t="s">
        <v>219</v>
      </c>
      <c r="C45" s="929"/>
      <c r="D45" s="929"/>
      <c r="E45" s="930"/>
      <c r="F45" s="908" t="s">
        <v>193</v>
      </c>
      <c r="G45" s="880"/>
      <c r="H45" s="908" t="s">
        <v>192</v>
      </c>
      <c r="I45" s="909"/>
    </row>
    <row r="46" spans="1:10">
      <c r="A46" s="20" t="s">
        <v>149</v>
      </c>
      <c r="B46" s="913" t="s">
        <v>220</v>
      </c>
      <c r="C46" s="914"/>
      <c r="D46" s="914"/>
      <c r="E46" s="915"/>
      <c r="F46" s="898">
        <f>1/12</f>
        <v>8.3299999999999999E-2</v>
      </c>
      <c r="G46" s="899"/>
      <c r="H46" s="871">
        <f>$H$41*F46</f>
        <v>0</v>
      </c>
      <c r="I46" s="872"/>
    </row>
    <row r="47" spans="1:10" ht="12" customHeight="1">
      <c r="A47" s="56" t="s">
        <v>150</v>
      </c>
      <c r="B47" s="973" t="s">
        <v>89</v>
      </c>
      <c r="C47" s="974"/>
      <c r="D47" s="974"/>
      <c r="E47" s="975"/>
      <c r="F47" s="1034">
        <v>2.7799999999999998E-2</v>
      </c>
      <c r="G47" s="1035"/>
      <c r="H47" s="1009">
        <f>$H$41*F47</f>
        <v>0</v>
      </c>
      <c r="I47" s="1010"/>
    </row>
    <row r="48" spans="1:10" ht="12.75" thickBot="1">
      <c r="A48" s="1006" t="s">
        <v>221</v>
      </c>
      <c r="B48" s="1007"/>
      <c r="C48" s="1007"/>
      <c r="D48" s="1007"/>
      <c r="E48" s="1008"/>
      <c r="F48" s="1004">
        <f>SUM(F46:G47)</f>
        <v>0.1111</v>
      </c>
      <c r="G48" s="1005"/>
      <c r="H48" s="1001">
        <f>SUM(H46:I47)</f>
        <v>0</v>
      </c>
      <c r="I48" s="1002"/>
    </row>
    <row r="49" spans="1:9" ht="12.75" thickBot="1">
      <c r="A49" s="1011"/>
      <c r="B49" s="1012"/>
      <c r="C49" s="1012"/>
      <c r="D49" s="1012"/>
      <c r="E49" s="1012"/>
      <c r="F49" s="1012"/>
      <c r="G49" s="1012"/>
      <c r="H49" s="1012"/>
      <c r="I49" s="1013"/>
    </row>
    <row r="50" spans="1:9" ht="25.5" customHeight="1">
      <c r="A50" s="1019" t="s">
        <v>222</v>
      </c>
      <c r="B50" s="1019"/>
      <c r="C50" s="1019"/>
      <c r="D50" s="1019"/>
      <c r="E50" s="1019"/>
      <c r="F50" s="1019"/>
      <c r="G50" s="1019"/>
      <c r="H50" s="1019"/>
      <c r="I50" s="1019"/>
    </row>
    <row r="51" spans="1:9" ht="14.45" customHeight="1">
      <c r="A51" s="54" t="s">
        <v>223</v>
      </c>
      <c r="B51" s="959" t="s">
        <v>224</v>
      </c>
      <c r="C51" s="959"/>
      <c r="D51" s="959"/>
      <c r="E51" s="959"/>
      <c r="F51" s="959"/>
      <c r="G51" s="55" t="s">
        <v>193</v>
      </c>
      <c r="H51" s="954" t="s">
        <v>192</v>
      </c>
      <c r="I51" s="955"/>
    </row>
    <row r="52" spans="1:9">
      <c r="A52" s="20" t="s">
        <v>149</v>
      </c>
      <c r="B52" s="904" t="s">
        <v>225</v>
      </c>
      <c r="C52" s="904"/>
      <c r="D52" s="904"/>
      <c r="E52" s="904"/>
      <c r="F52" s="904"/>
      <c r="G52" s="28">
        <v>0.2</v>
      </c>
      <c r="H52" s="988">
        <f>($H$41+$H$48)*G52</f>
        <v>0</v>
      </c>
      <c r="I52" s="989"/>
    </row>
    <row r="53" spans="1:9">
      <c r="A53" s="20" t="s">
        <v>150</v>
      </c>
      <c r="B53" s="904" t="s">
        <v>226</v>
      </c>
      <c r="C53" s="904"/>
      <c r="D53" s="904"/>
      <c r="E53" s="904"/>
      <c r="F53" s="904"/>
      <c r="G53" s="28">
        <v>2.5000000000000001E-2</v>
      </c>
      <c r="H53" s="988">
        <f t="shared" ref="H53:H59" si="0">($H$41+$H$48)*G53</f>
        <v>0</v>
      </c>
      <c r="I53" s="989"/>
    </row>
    <row r="54" spans="1:9">
      <c r="A54" s="20" t="s">
        <v>151</v>
      </c>
      <c r="B54" s="21" t="s">
        <v>194</v>
      </c>
      <c r="C54" s="22" t="s">
        <v>227</v>
      </c>
      <c r="D54" s="29">
        <v>3</v>
      </c>
      <c r="E54" s="22" t="s">
        <v>228</v>
      </c>
      <c r="F54" s="250">
        <v>5.0000000000000001E-3</v>
      </c>
      <c r="G54" s="28">
        <v>0.03</v>
      </c>
      <c r="H54" s="988">
        <f t="shared" si="0"/>
        <v>0</v>
      </c>
      <c r="I54" s="989"/>
    </row>
    <row r="55" spans="1:9">
      <c r="A55" s="20" t="s">
        <v>152</v>
      </c>
      <c r="B55" s="904" t="s">
        <v>229</v>
      </c>
      <c r="C55" s="904"/>
      <c r="D55" s="904"/>
      <c r="E55" s="904"/>
      <c r="F55" s="904"/>
      <c r="G55" s="28">
        <v>1.4999999999999999E-2</v>
      </c>
      <c r="H55" s="988">
        <f t="shared" si="0"/>
        <v>0</v>
      </c>
      <c r="I55" s="989"/>
    </row>
    <row r="56" spans="1:9">
      <c r="A56" s="20" t="s">
        <v>153</v>
      </c>
      <c r="B56" s="904" t="s">
        <v>230</v>
      </c>
      <c r="C56" s="904"/>
      <c r="D56" s="904"/>
      <c r="E56" s="904"/>
      <c r="F56" s="904"/>
      <c r="G56" s="28">
        <v>0.01</v>
      </c>
      <c r="H56" s="988">
        <f t="shared" si="0"/>
        <v>0</v>
      </c>
      <c r="I56" s="989"/>
    </row>
    <row r="57" spans="1:9">
      <c r="A57" s="20" t="s">
        <v>154</v>
      </c>
      <c r="B57" s="904" t="s">
        <v>231</v>
      </c>
      <c r="C57" s="904"/>
      <c r="D57" s="904"/>
      <c r="E57" s="904"/>
      <c r="F57" s="904"/>
      <c r="G57" s="28">
        <v>6.0000000000000001E-3</v>
      </c>
      <c r="H57" s="988">
        <f t="shared" si="0"/>
        <v>0</v>
      </c>
      <c r="I57" s="989"/>
    </row>
    <row r="58" spans="1:9">
      <c r="A58" s="20" t="s">
        <v>210</v>
      </c>
      <c r="B58" s="904" t="s">
        <v>232</v>
      </c>
      <c r="C58" s="904"/>
      <c r="D58" s="904"/>
      <c r="E58" s="904"/>
      <c r="F58" s="904"/>
      <c r="G58" s="28">
        <v>2E-3</v>
      </c>
      <c r="H58" s="988">
        <f t="shared" si="0"/>
        <v>0</v>
      </c>
      <c r="I58" s="989"/>
    </row>
    <row r="59" spans="1:9">
      <c r="A59" s="56" t="s">
        <v>233</v>
      </c>
      <c r="B59" s="1027" t="s">
        <v>234</v>
      </c>
      <c r="C59" s="1027"/>
      <c r="D59" s="1027"/>
      <c r="E59" s="1027"/>
      <c r="F59" s="1027"/>
      <c r="G59" s="57">
        <v>0.08</v>
      </c>
      <c r="H59" s="1014">
        <f t="shared" si="0"/>
        <v>0</v>
      </c>
      <c r="I59" s="1015"/>
    </row>
    <row r="60" spans="1:9" ht="12.75" thickBot="1">
      <c r="A60" s="1016" t="s">
        <v>221</v>
      </c>
      <c r="B60" s="1017"/>
      <c r="C60" s="1017"/>
      <c r="D60" s="1017"/>
      <c r="E60" s="1017"/>
      <c r="F60" s="1018"/>
      <c r="G60" s="58">
        <f>SUM(G52:G59)</f>
        <v>0.36799999999999999</v>
      </c>
      <c r="H60" s="1001">
        <f>SUM(H52:I59)</f>
        <v>0</v>
      </c>
      <c r="I60" s="1002"/>
    </row>
    <row r="61" spans="1:9" ht="36.75" customHeight="1" thickBot="1">
      <c r="A61" s="1003" t="s">
        <v>38</v>
      </c>
      <c r="B61" s="886"/>
      <c r="C61" s="886"/>
      <c r="D61" s="886"/>
      <c r="E61" s="886"/>
      <c r="F61" s="886"/>
      <c r="G61" s="886"/>
      <c r="H61" s="886"/>
      <c r="I61" s="887"/>
    </row>
    <row r="62" spans="1:9" ht="14.45" customHeight="1">
      <c r="A62" s="998" t="s">
        <v>235</v>
      </c>
      <c r="B62" s="999"/>
      <c r="C62" s="999"/>
      <c r="D62" s="999"/>
      <c r="E62" s="999"/>
      <c r="F62" s="999"/>
      <c r="G62" s="999"/>
      <c r="H62" s="999"/>
      <c r="I62" s="1000"/>
    </row>
    <row r="63" spans="1:9" ht="14.45" customHeight="1">
      <c r="A63" s="54" t="s">
        <v>236</v>
      </c>
      <c r="B63" s="990" t="s">
        <v>237</v>
      </c>
      <c r="C63" s="991"/>
      <c r="D63" s="991"/>
      <c r="E63" s="991"/>
      <c r="F63" s="991"/>
      <c r="G63" s="992"/>
      <c r="H63" s="990" t="s">
        <v>192</v>
      </c>
      <c r="I63" s="997"/>
    </row>
    <row r="64" spans="1:9" ht="14.45" customHeight="1">
      <c r="A64" s="987" t="s">
        <v>149</v>
      </c>
      <c r="B64" s="840" t="s">
        <v>238</v>
      </c>
      <c r="C64" s="27" t="s">
        <v>239</v>
      </c>
      <c r="D64" s="27" t="s">
        <v>240</v>
      </c>
      <c r="E64" s="30" t="s">
        <v>241</v>
      </c>
      <c r="F64" s="27" t="s">
        <v>242</v>
      </c>
      <c r="G64" s="27" t="s">
        <v>243</v>
      </c>
      <c r="H64" s="993"/>
      <c r="I64" s="994"/>
    </row>
    <row r="65" spans="1:12">
      <c r="A65" s="987"/>
      <c r="B65" s="840"/>
      <c r="C65" s="22" t="s">
        <v>173</v>
      </c>
      <c r="D65" s="31"/>
      <c r="E65" s="23"/>
      <c r="F65" s="59">
        <v>26</v>
      </c>
      <c r="G65" s="32">
        <v>0.06</v>
      </c>
      <c r="H65" s="995"/>
      <c r="I65" s="996"/>
      <c r="K65" s="18"/>
    </row>
    <row r="66" spans="1:12" ht="14.45" customHeight="1">
      <c r="A66" s="987" t="s">
        <v>150</v>
      </c>
      <c r="B66" s="840" t="s">
        <v>244</v>
      </c>
      <c r="C66" s="27" t="s">
        <v>239</v>
      </c>
      <c r="D66" s="27" t="s">
        <v>240</v>
      </c>
      <c r="E66" s="27"/>
      <c r="F66" s="27" t="s">
        <v>242</v>
      </c>
      <c r="G66" s="27" t="s">
        <v>243</v>
      </c>
      <c r="H66" s="993"/>
      <c r="I66" s="994"/>
    </row>
    <row r="67" spans="1:12" ht="14.45" customHeight="1">
      <c r="A67" s="987"/>
      <c r="B67" s="840"/>
      <c r="C67" s="22" t="s">
        <v>173</v>
      </c>
      <c r="D67" s="31"/>
      <c r="E67" s="23"/>
      <c r="F67" s="59">
        <v>26</v>
      </c>
      <c r="G67" s="32">
        <v>0.2</v>
      </c>
      <c r="H67" s="995"/>
      <c r="I67" s="996"/>
      <c r="L67" s="33"/>
    </row>
    <row r="68" spans="1:12" ht="14.45" customHeight="1">
      <c r="A68" s="20" t="s">
        <v>151</v>
      </c>
      <c r="B68" s="913" t="s">
        <v>245</v>
      </c>
      <c r="C68" s="914"/>
      <c r="D68" s="914"/>
      <c r="E68" s="914"/>
      <c r="F68" s="914"/>
      <c r="G68" s="915"/>
      <c r="H68" s="924"/>
      <c r="I68" s="925"/>
    </row>
    <row r="69" spans="1:12">
      <c r="A69" s="20" t="s">
        <v>152</v>
      </c>
      <c r="B69" s="913" t="s">
        <v>246</v>
      </c>
      <c r="C69" s="914"/>
      <c r="D69" s="914"/>
      <c r="E69" s="914"/>
      <c r="F69" s="914"/>
      <c r="G69" s="915"/>
      <c r="H69" s="924"/>
      <c r="I69" s="925"/>
    </row>
    <row r="70" spans="1:12">
      <c r="A70" s="20" t="s">
        <v>153</v>
      </c>
      <c r="B70" s="913" t="s">
        <v>85</v>
      </c>
      <c r="C70" s="914"/>
      <c r="D70" s="914"/>
      <c r="E70" s="914"/>
      <c r="F70" s="914"/>
      <c r="G70" s="915"/>
      <c r="H70" s="924"/>
      <c r="I70" s="925"/>
    </row>
    <row r="71" spans="1:12">
      <c r="A71" s="20" t="s">
        <v>154</v>
      </c>
      <c r="B71" s="913" t="s">
        <v>86</v>
      </c>
      <c r="C71" s="914"/>
      <c r="D71" s="914"/>
      <c r="E71" s="914"/>
      <c r="F71" s="914"/>
      <c r="G71" s="915"/>
      <c r="H71" s="924"/>
      <c r="I71" s="925"/>
    </row>
    <row r="72" spans="1:12">
      <c r="A72" s="56" t="s">
        <v>210</v>
      </c>
      <c r="B72" s="973" t="s">
        <v>247</v>
      </c>
      <c r="C72" s="974"/>
      <c r="D72" s="974"/>
      <c r="E72" s="974"/>
      <c r="F72" s="974"/>
      <c r="G72" s="975"/>
      <c r="H72" s="981"/>
      <c r="I72" s="982"/>
    </row>
    <row r="73" spans="1:12" ht="12.75" thickBot="1">
      <c r="A73" s="968" t="s">
        <v>221</v>
      </c>
      <c r="B73" s="969"/>
      <c r="C73" s="969"/>
      <c r="D73" s="969"/>
      <c r="E73" s="969"/>
      <c r="F73" s="969"/>
      <c r="G73" s="970"/>
      <c r="H73" s="966"/>
      <c r="I73" s="967"/>
    </row>
    <row r="74" spans="1:12" ht="12.75" thickBot="1">
      <c r="A74" s="885"/>
      <c r="B74" s="886"/>
      <c r="C74" s="886"/>
      <c r="D74" s="886"/>
      <c r="E74" s="886"/>
      <c r="F74" s="886"/>
      <c r="G74" s="886"/>
      <c r="H74" s="886"/>
      <c r="I74" s="887"/>
    </row>
    <row r="75" spans="1:12" ht="14.45" customHeight="1">
      <c r="A75" s="978" t="s">
        <v>248</v>
      </c>
      <c r="B75" s="979"/>
      <c r="C75" s="979"/>
      <c r="D75" s="979"/>
      <c r="E75" s="979"/>
      <c r="F75" s="979"/>
      <c r="G75" s="979"/>
      <c r="H75" s="979"/>
      <c r="I75" s="980"/>
    </row>
    <row r="76" spans="1:12" ht="14.45" customHeight="1">
      <c r="A76" s="52">
        <v>2</v>
      </c>
      <c r="B76" s="951" t="s">
        <v>249</v>
      </c>
      <c r="C76" s="952"/>
      <c r="D76" s="952"/>
      <c r="E76" s="952"/>
      <c r="F76" s="952"/>
      <c r="G76" s="953"/>
      <c r="H76" s="983" t="s">
        <v>192</v>
      </c>
      <c r="I76" s="984"/>
    </row>
    <row r="77" spans="1:12" ht="14.45" customHeight="1">
      <c r="A77" s="20" t="s">
        <v>218</v>
      </c>
      <c r="B77" s="913" t="s">
        <v>584</v>
      </c>
      <c r="C77" s="914"/>
      <c r="D77" s="914"/>
      <c r="E77" s="914"/>
      <c r="F77" s="914"/>
      <c r="G77" s="915"/>
      <c r="H77" s="985">
        <f>H48</f>
        <v>0</v>
      </c>
      <c r="I77" s="986"/>
    </row>
    <row r="78" spans="1:12" ht="14.45" customHeight="1">
      <c r="A78" s="20" t="s">
        <v>223</v>
      </c>
      <c r="B78" s="913" t="s">
        <v>224</v>
      </c>
      <c r="C78" s="914"/>
      <c r="D78" s="914"/>
      <c r="E78" s="914"/>
      <c r="F78" s="914"/>
      <c r="G78" s="915"/>
      <c r="H78" s="985">
        <f>H60</f>
        <v>0</v>
      </c>
      <c r="I78" s="986"/>
    </row>
    <row r="79" spans="1:12" ht="14.45" customHeight="1">
      <c r="A79" s="56" t="s">
        <v>236</v>
      </c>
      <c r="B79" s="973" t="s">
        <v>237</v>
      </c>
      <c r="C79" s="974"/>
      <c r="D79" s="974"/>
      <c r="E79" s="974"/>
      <c r="F79" s="974"/>
      <c r="G79" s="975"/>
      <c r="H79" s="976">
        <f>H73</f>
        <v>0</v>
      </c>
      <c r="I79" s="977"/>
    </row>
    <row r="80" spans="1:12" ht="12.75" thickBot="1">
      <c r="A80" s="968" t="s">
        <v>221</v>
      </c>
      <c r="B80" s="969"/>
      <c r="C80" s="969"/>
      <c r="D80" s="969"/>
      <c r="E80" s="969"/>
      <c r="F80" s="969"/>
      <c r="G80" s="970"/>
      <c r="H80" s="971">
        <f>SUM(H77:I79)</f>
        <v>0</v>
      </c>
      <c r="I80" s="972"/>
    </row>
    <row r="81" spans="1:9" ht="12.75" thickBot="1">
      <c r="A81" s="885"/>
      <c r="B81" s="886"/>
      <c r="C81" s="886"/>
      <c r="D81" s="886"/>
      <c r="E81" s="886"/>
      <c r="F81" s="886"/>
      <c r="G81" s="886"/>
      <c r="H81" s="886"/>
      <c r="I81" s="887"/>
    </row>
    <row r="82" spans="1:9" ht="14.45" customHeight="1" thickBot="1">
      <c r="A82" s="956" t="s">
        <v>585</v>
      </c>
      <c r="B82" s="957"/>
      <c r="C82" s="957"/>
      <c r="D82" s="957"/>
      <c r="E82" s="957"/>
      <c r="F82" s="957"/>
      <c r="G82" s="957"/>
      <c r="H82" s="957"/>
      <c r="I82" s="958"/>
    </row>
    <row r="83" spans="1:9" ht="12" customHeight="1">
      <c r="A83" s="52">
        <v>3</v>
      </c>
      <c r="B83" s="959" t="s">
        <v>586</v>
      </c>
      <c r="C83" s="959"/>
      <c r="D83" s="959"/>
      <c r="E83" s="959"/>
      <c r="F83" s="954" t="s">
        <v>193</v>
      </c>
      <c r="G83" s="954"/>
      <c r="H83" s="954" t="s">
        <v>192</v>
      </c>
      <c r="I83" s="955"/>
    </row>
    <row r="84" spans="1:9">
      <c r="A84" s="20" t="s">
        <v>149</v>
      </c>
      <c r="B84" s="904" t="s">
        <v>587</v>
      </c>
      <c r="C84" s="904"/>
      <c r="D84" s="904"/>
      <c r="E84" s="904"/>
      <c r="F84" s="905">
        <v>4.1999999999999997E-3</v>
      </c>
      <c r="G84" s="905"/>
      <c r="H84" s="871">
        <f t="shared" ref="H84:H89" si="1">$H$41*F84</f>
        <v>0</v>
      </c>
      <c r="I84" s="872"/>
    </row>
    <row r="85" spans="1:9" ht="14.45" customHeight="1">
      <c r="A85" s="20" t="s">
        <v>150</v>
      </c>
      <c r="B85" s="904" t="s">
        <v>588</v>
      </c>
      <c r="C85" s="904"/>
      <c r="D85" s="904"/>
      <c r="E85" s="904"/>
      <c r="F85" s="905">
        <f>F84*G59</f>
        <v>2.9999999999999997E-4</v>
      </c>
      <c r="G85" s="905"/>
      <c r="H85" s="871">
        <f t="shared" si="1"/>
        <v>0</v>
      </c>
      <c r="I85" s="872"/>
    </row>
    <row r="86" spans="1:9" ht="14.45" customHeight="1">
      <c r="A86" s="20" t="s">
        <v>151</v>
      </c>
      <c r="B86" s="904" t="s">
        <v>589</v>
      </c>
      <c r="C86" s="904"/>
      <c r="D86" s="904"/>
      <c r="E86" s="904"/>
      <c r="F86" s="905">
        <v>2.0999999999999999E-3</v>
      </c>
      <c r="G86" s="905"/>
      <c r="H86" s="871">
        <f t="shared" si="1"/>
        <v>0</v>
      </c>
      <c r="I86" s="872"/>
    </row>
    <row r="87" spans="1:9" ht="13.15" customHeight="1">
      <c r="A87" s="20" t="s">
        <v>152</v>
      </c>
      <c r="B87" s="904" t="s">
        <v>590</v>
      </c>
      <c r="C87" s="904"/>
      <c r="D87" s="904"/>
      <c r="E87" s="904"/>
      <c r="F87" s="962">
        <v>1.9400000000000001E-2</v>
      </c>
      <c r="G87" s="963"/>
      <c r="H87" s="871">
        <f t="shared" si="1"/>
        <v>0</v>
      </c>
      <c r="I87" s="872"/>
    </row>
    <row r="88" spans="1:9" ht="28.5" customHeight="1">
      <c r="A88" s="20" t="s">
        <v>153</v>
      </c>
      <c r="B88" s="904" t="s">
        <v>591</v>
      </c>
      <c r="C88" s="904"/>
      <c r="D88" s="904"/>
      <c r="E88" s="904"/>
      <c r="F88" s="964">
        <f>G60*F87</f>
        <v>7.1000000000000004E-3</v>
      </c>
      <c r="G88" s="965"/>
      <c r="H88" s="871">
        <f t="shared" si="1"/>
        <v>0</v>
      </c>
      <c r="I88" s="872"/>
    </row>
    <row r="89" spans="1:9" ht="14.45" customHeight="1">
      <c r="A89" s="20" t="s">
        <v>154</v>
      </c>
      <c r="B89" s="904" t="s">
        <v>592</v>
      </c>
      <c r="C89" s="904"/>
      <c r="D89" s="904"/>
      <c r="E89" s="904"/>
      <c r="F89" s="960">
        <v>3.2000000000000001E-2</v>
      </c>
      <c r="G89" s="961"/>
      <c r="H89" s="871">
        <f t="shared" si="1"/>
        <v>0</v>
      </c>
      <c r="I89" s="872"/>
    </row>
    <row r="90" spans="1:9" ht="12.75" thickBot="1">
      <c r="A90" s="936" t="s">
        <v>221</v>
      </c>
      <c r="B90" s="937"/>
      <c r="C90" s="937"/>
      <c r="D90" s="937"/>
      <c r="E90" s="937"/>
      <c r="F90" s="939">
        <f>SUM(F84:G89)</f>
        <v>6.5100000000000005E-2</v>
      </c>
      <c r="G90" s="939"/>
      <c r="H90" s="943">
        <f>SUM(H84:I89)</f>
        <v>0</v>
      </c>
      <c r="I90" s="944"/>
    </row>
    <row r="91" spans="1:9" ht="12.75" thickBot="1">
      <c r="A91" s="885"/>
      <c r="B91" s="886"/>
      <c r="C91" s="886"/>
      <c r="D91" s="886"/>
      <c r="E91" s="886"/>
      <c r="F91" s="886"/>
      <c r="G91" s="886"/>
      <c r="H91" s="886"/>
      <c r="I91" s="887"/>
    </row>
    <row r="92" spans="1:9" ht="12" customHeight="1">
      <c r="A92" s="919" t="s">
        <v>593</v>
      </c>
      <c r="B92" s="920"/>
      <c r="C92" s="920"/>
      <c r="D92" s="920"/>
      <c r="E92" s="920"/>
      <c r="F92" s="920"/>
      <c r="G92" s="920"/>
      <c r="H92" s="920"/>
      <c r="I92" s="921"/>
    </row>
    <row r="93" spans="1:9" ht="12" customHeight="1">
      <c r="A93" s="946" t="s">
        <v>594</v>
      </c>
      <c r="B93" s="842"/>
      <c r="C93" s="842"/>
      <c r="D93" s="842"/>
      <c r="E93" s="842"/>
      <c r="F93" s="842"/>
      <c r="G93" s="842"/>
      <c r="H93" s="842"/>
      <c r="I93" s="931"/>
    </row>
    <row r="94" spans="1:9" ht="14.45" customHeight="1">
      <c r="A94" s="53" t="s">
        <v>595</v>
      </c>
      <c r="B94" s="876" t="s">
        <v>596</v>
      </c>
      <c r="C94" s="876"/>
      <c r="D94" s="876"/>
      <c r="E94" s="876"/>
      <c r="F94" s="842" t="s">
        <v>193</v>
      </c>
      <c r="G94" s="842"/>
      <c r="H94" s="842" t="s">
        <v>192</v>
      </c>
      <c r="I94" s="931"/>
    </row>
    <row r="95" spans="1:9" ht="14.45" customHeight="1">
      <c r="A95" s="20" t="s">
        <v>149</v>
      </c>
      <c r="B95" s="904" t="s">
        <v>597</v>
      </c>
      <c r="C95" s="904"/>
      <c r="D95" s="904"/>
      <c r="E95" s="904"/>
      <c r="F95" s="945">
        <v>8.3299999999999999E-2</v>
      </c>
      <c r="G95" s="945">
        <f>((1/12)+(1/12/3))/12</f>
        <v>9.2599999999999991E-3</v>
      </c>
      <c r="H95" s="871">
        <f t="shared" ref="H95:H100" si="2">$H$41*F95</f>
        <v>0</v>
      </c>
      <c r="I95" s="872"/>
    </row>
    <row r="96" spans="1:9" ht="14.45" customHeight="1">
      <c r="A96" s="20" t="s">
        <v>150</v>
      </c>
      <c r="B96" s="904" t="s">
        <v>598</v>
      </c>
      <c r="C96" s="904"/>
      <c r="D96" s="904"/>
      <c r="E96" s="904"/>
      <c r="F96" s="905">
        <v>2.2200000000000001E-2</v>
      </c>
      <c r="G96" s="905">
        <f>15/12/30</f>
        <v>4.1700000000000001E-2</v>
      </c>
      <c r="H96" s="871">
        <f t="shared" si="2"/>
        <v>0</v>
      </c>
      <c r="I96" s="872"/>
    </row>
    <row r="97" spans="1:10" ht="14.45" customHeight="1">
      <c r="A97" s="20" t="s">
        <v>151</v>
      </c>
      <c r="B97" s="904" t="s">
        <v>599</v>
      </c>
      <c r="C97" s="904"/>
      <c r="D97" s="904"/>
      <c r="E97" s="904"/>
      <c r="F97" s="947">
        <f>4%/100</f>
        <v>4.0000000000000002E-4</v>
      </c>
      <c r="G97" s="905">
        <f>(4.16/30/12)*0.015</f>
        <v>2.0000000000000001E-4</v>
      </c>
      <c r="H97" s="871">
        <f t="shared" si="2"/>
        <v>0</v>
      </c>
      <c r="I97" s="872"/>
    </row>
    <row r="98" spans="1:10" ht="14.45" customHeight="1">
      <c r="A98" s="20" t="s">
        <v>152</v>
      </c>
      <c r="B98" s="904" t="s">
        <v>600</v>
      </c>
      <c r="C98" s="904"/>
      <c r="D98" s="904"/>
      <c r="E98" s="904"/>
      <c r="F98" s="905">
        <v>2.0000000000000001E-4</v>
      </c>
      <c r="G98" s="905">
        <f>(15/30/12)*0.0078</f>
        <v>2.9999999999999997E-4</v>
      </c>
      <c r="H98" s="871">
        <f t="shared" si="2"/>
        <v>0</v>
      </c>
      <c r="I98" s="872"/>
    </row>
    <row r="99" spans="1:10" ht="14.45" customHeight="1">
      <c r="A99" s="20" t="s">
        <v>153</v>
      </c>
      <c r="B99" s="904" t="s">
        <v>601</v>
      </c>
      <c r="C99" s="904"/>
      <c r="D99" s="904"/>
      <c r="E99" s="904"/>
      <c r="F99" s="905">
        <v>1.4E-3</v>
      </c>
      <c r="G99" s="905">
        <f>(120/30)*0.05*(0.0358/12)</f>
        <v>5.9999999999999995E-4</v>
      </c>
      <c r="H99" s="871">
        <f t="shared" si="2"/>
        <v>0</v>
      </c>
      <c r="I99" s="872"/>
    </row>
    <row r="100" spans="1:10" ht="14.45" customHeight="1">
      <c r="A100" s="20" t="s">
        <v>154</v>
      </c>
      <c r="B100" s="904" t="s">
        <v>37</v>
      </c>
      <c r="C100" s="904"/>
      <c r="D100" s="904"/>
      <c r="E100" s="904"/>
      <c r="F100" s="905"/>
      <c r="G100" s="905"/>
      <c r="H100" s="871">
        <f t="shared" si="2"/>
        <v>0</v>
      </c>
      <c r="I100" s="872"/>
    </row>
    <row r="101" spans="1:10" ht="12.75" thickBot="1">
      <c r="A101" s="902" t="s">
        <v>221</v>
      </c>
      <c r="B101" s="903"/>
      <c r="C101" s="903"/>
      <c r="D101" s="903"/>
      <c r="E101" s="903"/>
      <c r="F101" s="948">
        <f>SUM(F95:F100)</f>
        <v>0.1075</v>
      </c>
      <c r="G101" s="948"/>
      <c r="H101" s="949">
        <f>SUM(H95:I100)</f>
        <v>0</v>
      </c>
      <c r="I101" s="950"/>
    </row>
    <row r="102" spans="1:10" ht="12.75" thickBot="1">
      <c r="A102" s="885"/>
      <c r="B102" s="886"/>
      <c r="C102" s="886"/>
      <c r="D102" s="886"/>
      <c r="E102" s="886"/>
      <c r="F102" s="886"/>
      <c r="G102" s="886"/>
      <c r="H102" s="886"/>
      <c r="I102" s="887"/>
    </row>
    <row r="103" spans="1:10" ht="14.45" customHeight="1">
      <c r="A103" s="940" t="s">
        <v>602</v>
      </c>
      <c r="B103" s="941"/>
      <c r="C103" s="941"/>
      <c r="D103" s="941"/>
      <c r="E103" s="941"/>
      <c r="F103" s="941"/>
      <c r="G103" s="941"/>
      <c r="H103" s="941"/>
      <c r="I103" s="942"/>
    </row>
    <row r="104" spans="1:10" ht="14.45" customHeight="1">
      <c r="A104" s="53" t="s">
        <v>603</v>
      </c>
      <c r="B104" s="876" t="s">
        <v>604</v>
      </c>
      <c r="C104" s="876"/>
      <c r="D104" s="876"/>
      <c r="E104" s="876"/>
      <c r="F104" s="842" t="s">
        <v>193</v>
      </c>
      <c r="G104" s="842"/>
      <c r="H104" s="842" t="s">
        <v>192</v>
      </c>
      <c r="I104" s="931"/>
    </row>
    <row r="105" spans="1:10" ht="14.45" customHeight="1">
      <c r="A105" s="20" t="s">
        <v>149</v>
      </c>
      <c r="B105" s="1164" t="s">
        <v>605</v>
      </c>
      <c r="C105" s="883"/>
      <c r="D105" s="883"/>
      <c r="E105" s="884"/>
      <c r="F105" s="938"/>
      <c r="G105" s="938"/>
      <c r="H105" s="934">
        <v>0</v>
      </c>
      <c r="I105" s="935"/>
    </row>
    <row r="106" spans="1:10" ht="12.75" thickBot="1">
      <c r="A106" s="902" t="s">
        <v>221</v>
      </c>
      <c r="B106" s="903"/>
      <c r="C106" s="903"/>
      <c r="D106" s="903"/>
      <c r="E106" s="903"/>
      <c r="F106" s="903">
        <f>SUM(F105)</f>
        <v>0</v>
      </c>
      <c r="G106" s="903"/>
      <c r="H106" s="926">
        <f>SUM(H105)</f>
        <v>0</v>
      </c>
      <c r="I106" s="927"/>
    </row>
    <row r="107" spans="1:10" ht="12.75" thickBot="1">
      <c r="A107" s="885"/>
      <c r="B107" s="886"/>
      <c r="C107" s="886"/>
      <c r="D107" s="886"/>
      <c r="E107" s="886"/>
      <c r="F107" s="886"/>
      <c r="G107" s="886"/>
      <c r="H107" s="886"/>
      <c r="I107" s="887"/>
    </row>
    <row r="108" spans="1:10" ht="14.45" customHeight="1">
      <c r="A108" s="919" t="s">
        <v>606</v>
      </c>
      <c r="B108" s="920"/>
      <c r="C108" s="920"/>
      <c r="D108" s="920"/>
      <c r="E108" s="920"/>
      <c r="F108" s="920"/>
      <c r="G108" s="920"/>
      <c r="H108" s="920"/>
      <c r="I108" s="921"/>
    </row>
    <row r="109" spans="1:10" ht="14.45" customHeight="1">
      <c r="A109" s="49">
        <v>4</v>
      </c>
      <c r="B109" s="876" t="s">
        <v>249</v>
      </c>
      <c r="C109" s="876"/>
      <c r="D109" s="876"/>
      <c r="E109" s="876"/>
      <c r="F109" s="876"/>
      <c r="G109" s="876"/>
      <c r="H109" s="842" t="s">
        <v>192</v>
      </c>
      <c r="I109" s="931"/>
    </row>
    <row r="110" spans="1:10" ht="14.45" customHeight="1">
      <c r="A110" s="20" t="s">
        <v>595</v>
      </c>
      <c r="B110" s="904" t="s">
        <v>607</v>
      </c>
      <c r="C110" s="904"/>
      <c r="D110" s="904"/>
      <c r="E110" s="904"/>
      <c r="F110" s="904"/>
      <c r="G110" s="904"/>
      <c r="H110" s="934">
        <f>H101</f>
        <v>0</v>
      </c>
      <c r="I110" s="935"/>
    </row>
    <row r="111" spans="1:10" ht="12" customHeight="1">
      <c r="A111" s="20" t="s">
        <v>603</v>
      </c>
      <c r="B111" s="904" t="s">
        <v>604</v>
      </c>
      <c r="C111" s="904"/>
      <c r="D111" s="904"/>
      <c r="E111" s="904"/>
      <c r="F111" s="904"/>
      <c r="G111" s="904"/>
      <c r="H111" s="934">
        <f>H106</f>
        <v>0</v>
      </c>
      <c r="I111" s="935"/>
    </row>
    <row r="112" spans="1:10" ht="12.75" thickBot="1">
      <c r="A112" s="936" t="s">
        <v>221</v>
      </c>
      <c r="B112" s="937"/>
      <c r="C112" s="937"/>
      <c r="D112" s="937"/>
      <c r="E112" s="937"/>
      <c r="F112" s="937"/>
      <c r="G112" s="937"/>
      <c r="H112" s="932">
        <f>SUM(H110:I111)</f>
        <v>0</v>
      </c>
      <c r="I112" s="933"/>
      <c r="J112" s="34"/>
    </row>
    <row r="113" spans="1:9" ht="12.75" thickBot="1">
      <c r="A113" s="885"/>
      <c r="B113" s="886"/>
      <c r="C113" s="886"/>
      <c r="D113" s="886"/>
      <c r="E113" s="886"/>
      <c r="F113" s="886"/>
      <c r="G113" s="886"/>
      <c r="H113" s="886"/>
      <c r="I113" s="887"/>
    </row>
    <row r="114" spans="1:9" ht="14.45" customHeight="1">
      <c r="A114" s="919" t="s">
        <v>608</v>
      </c>
      <c r="B114" s="920"/>
      <c r="C114" s="920"/>
      <c r="D114" s="920"/>
      <c r="E114" s="920"/>
      <c r="F114" s="920"/>
      <c r="G114" s="920"/>
      <c r="H114" s="920"/>
      <c r="I114" s="921"/>
    </row>
    <row r="115" spans="1:9" ht="12" customHeight="1">
      <c r="A115" s="49">
        <v>5</v>
      </c>
      <c r="B115" s="928" t="s">
        <v>165</v>
      </c>
      <c r="C115" s="929"/>
      <c r="D115" s="929"/>
      <c r="E115" s="929"/>
      <c r="F115" s="929"/>
      <c r="G115" s="930"/>
      <c r="H115" s="908" t="s">
        <v>192</v>
      </c>
      <c r="I115" s="909"/>
    </row>
    <row r="116" spans="1:9" ht="14.45" customHeight="1">
      <c r="A116" s="20" t="s">
        <v>149</v>
      </c>
      <c r="B116" s="913" t="s">
        <v>609</v>
      </c>
      <c r="C116" s="914"/>
      <c r="D116" s="914"/>
      <c r="E116" s="914"/>
      <c r="F116" s="914"/>
      <c r="G116" s="915"/>
      <c r="H116" s="924"/>
      <c r="I116" s="925"/>
    </row>
    <row r="117" spans="1:9" ht="14.45" customHeight="1">
      <c r="A117" s="20" t="s">
        <v>150</v>
      </c>
      <c r="B117" s="913" t="s">
        <v>610</v>
      </c>
      <c r="C117" s="914"/>
      <c r="D117" s="914"/>
      <c r="E117" s="914"/>
      <c r="F117" s="914"/>
      <c r="G117" s="915"/>
      <c r="H117" s="924"/>
      <c r="I117" s="925"/>
    </row>
    <row r="118" spans="1:9" ht="14.45" customHeight="1">
      <c r="A118" s="20" t="s">
        <v>151</v>
      </c>
      <c r="B118" s="913" t="s">
        <v>611</v>
      </c>
      <c r="C118" s="914"/>
      <c r="D118" s="914"/>
      <c r="E118" s="914"/>
      <c r="F118" s="914"/>
      <c r="G118" s="915"/>
      <c r="H118" s="924"/>
      <c r="I118" s="925"/>
    </row>
    <row r="119" spans="1:9" ht="14.45" customHeight="1">
      <c r="A119" s="20" t="s">
        <v>152</v>
      </c>
      <c r="B119" s="913" t="s">
        <v>312</v>
      </c>
      <c r="C119" s="914"/>
      <c r="D119" s="914"/>
      <c r="E119" s="914"/>
      <c r="F119" s="914"/>
      <c r="G119" s="915"/>
      <c r="H119" s="924"/>
      <c r="I119" s="925"/>
    </row>
    <row r="120" spans="1:9">
      <c r="A120" s="20" t="s">
        <v>153</v>
      </c>
      <c r="B120" s="913" t="s">
        <v>715</v>
      </c>
      <c r="C120" s="914"/>
      <c r="D120" s="914"/>
      <c r="E120" s="914"/>
      <c r="F120" s="914"/>
      <c r="G120" s="915"/>
      <c r="H120" s="924"/>
      <c r="I120" s="925"/>
    </row>
    <row r="121" spans="1:9" ht="12.75" thickBot="1">
      <c r="A121" s="916" t="s">
        <v>221</v>
      </c>
      <c r="B121" s="917"/>
      <c r="C121" s="917"/>
      <c r="D121" s="917"/>
      <c r="E121" s="917"/>
      <c r="F121" s="917"/>
      <c r="G121" s="918"/>
      <c r="H121" s="906"/>
      <c r="I121" s="907"/>
    </row>
    <row r="122" spans="1:9" ht="12.75" thickBot="1">
      <c r="A122" s="885"/>
      <c r="B122" s="886"/>
      <c r="C122" s="886"/>
      <c r="D122" s="886"/>
      <c r="E122" s="886"/>
      <c r="F122" s="886"/>
      <c r="G122" s="886"/>
      <c r="H122" s="886"/>
      <c r="I122" s="887"/>
    </row>
    <row r="123" spans="1:9" ht="14.45" customHeight="1">
      <c r="A123" s="919" t="s">
        <v>612</v>
      </c>
      <c r="B123" s="920"/>
      <c r="C123" s="920"/>
      <c r="D123" s="920"/>
      <c r="E123" s="920"/>
      <c r="F123" s="920"/>
      <c r="G123" s="920"/>
      <c r="H123" s="920"/>
      <c r="I123" s="921"/>
    </row>
    <row r="124" spans="1:9" ht="14.45" customHeight="1">
      <c r="A124" s="49">
        <v>6</v>
      </c>
      <c r="B124" s="910" t="s">
        <v>613</v>
      </c>
      <c r="C124" s="911"/>
      <c r="D124" s="911"/>
      <c r="E124" s="912"/>
      <c r="F124" s="908" t="s">
        <v>193</v>
      </c>
      <c r="G124" s="880"/>
      <c r="H124" s="908" t="s">
        <v>192</v>
      </c>
      <c r="I124" s="909"/>
    </row>
    <row r="125" spans="1:9">
      <c r="A125" s="20" t="s">
        <v>149</v>
      </c>
      <c r="B125" s="894" t="s">
        <v>614</v>
      </c>
      <c r="C125" s="895"/>
      <c r="D125" s="895"/>
      <c r="E125" s="896"/>
      <c r="F125" s="898"/>
      <c r="G125" s="899"/>
      <c r="H125" s="871"/>
      <c r="I125" s="872"/>
    </row>
    <row r="126" spans="1:9">
      <c r="A126" s="20" t="s">
        <v>150</v>
      </c>
      <c r="B126" s="894" t="s">
        <v>144</v>
      </c>
      <c r="C126" s="895"/>
      <c r="D126" s="895"/>
      <c r="E126" s="896"/>
      <c r="F126" s="898"/>
      <c r="G126" s="899"/>
      <c r="H126" s="871"/>
      <c r="I126" s="872"/>
    </row>
    <row r="127" spans="1:9">
      <c r="A127" s="878" t="s">
        <v>169</v>
      </c>
      <c r="B127" s="879"/>
      <c r="C127" s="879"/>
      <c r="D127" s="879"/>
      <c r="E127" s="880"/>
      <c r="F127" s="881"/>
      <c r="G127" s="882"/>
      <c r="H127" s="900"/>
      <c r="I127" s="901"/>
    </row>
    <row r="128" spans="1:9">
      <c r="A128" s="20" t="s">
        <v>151</v>
      </c>
      <c r="B128" s="894" t="s">
        <v>145</v>
      </c>
      <c r="C128" s="895"/>
      <c r="D128" s="895"/>
      <c r="E128" s="896"/>
      <c r="F128" s="898"/>
      <c r="G128" s="899"/>
      <c r="H128" s="897"/>
      <c r="I128" s="872"/>
    </row>
    <row r="129" spans="1:13" ht="12" customHeight="1">
      <c r="A129" s="865" t="s">
        <v>615</v>
      </c>
      <c r="B129" s="866"/>
      <c r="C129" s="867" t="s">
        <v>616</v>
      </c>
      <c r="D129" s="868"/>
      <c r="E129" s="21" t="s">
        <v>617</v>
      </c>
      <c r="F129" s="898"/>
      <c r="G129" s="899"/>
      <c r="H129" s="871"/>
      <c r="I129" s="872"/>
    </row>
    <row r="130" spans="1:13">
      <c r="A130" s="865" t="s">
        <v>618</v>
      </c>
      <c r="B130" s="866"/>
      <c r="C130" s="869"/>
      <c r="D130" s="870"/>
      <c r="E130" s="21" t="s">
        <v>619</v>
      </c>
      <c r="F130" s="898"/>
      <c r="G130" s="899"/>
      <c r="H130" s="871"/>
      <c r="I130" s="872"/>
    </row>
    <row r="131" spans="1:13">
      <c r="A131" s="865" t="s">
        <v>620</v>
      </c>
      <c r="B131" s="866"/>
      <c r="C131" s="883" t="s">
        <v>621</v>
      </c>
      <c r="D131" s="884"/>
      <c r="E131" s="21" t="s">
        <v>622</v>
      </c>
      <c r="F131" s="898"/>
      <c r="G131" s="899"/>
      <c r="H131" s="871"/>
      <c r="I131" s="872"/>
    </row>
    <row r="132" spans="1:13">
      <c r="A132" s="878" t="s">
        <v>169</v>
      </c>
      <c r="B132" s="879"/>
      <c r="C132" s="879"/>
      <c r="D132" s="879"/>
      <c r="E132" s="880"/>
      <c r="F132" s="881"/>
      <c r="G132" s="882"/>
      <c r="H132" s="900"/>
      <c r="I132" s="901"/>
    </row>
    <row r="133" spans="1:13" ht="12.75" thickBot="1">
      <c r="A133" s="858" t="s">
        <v>221</v>
      </c>
      <c r="B133" s="859"/>
      <c r="C133" s="859"/>
      <c r="D133" s="859"/>
      <c r="E133" s="860"/>
      <c r="F133" s="892"/>
      <c r="G133" s="893"/>
      <c r="H133" s="888"/>
      <c r="I133" s="889"/>
    </row>
    <row r="134" spans="1:13" ht="12.75" thickBot="1">
      <c r="A134" s="885"/>
      <c r="B134" s="886"/>
      <c r="C134" s="886"/>
      <c r="D134" s="886"/>
      <c r="E134" s="886"/>
      <c r="F134" s="886"/>
      <c r="G134" s="886"/>
      <c r="H134" s="886"/>
      <c r="I134" s="887"/>
    </row>
    <row r="135" spans="1:13" ht="14.45" customHeight="1">
      <c r="A135" s="873" t="s">
        <v>623</v>
      </c>
      <c r="B135" s="874"/>
      <c r="C135" s="874"/>
      <c r="D135" s="874"/>
      <c r="E135" s="874"/>
      <c r="F135" s="874"/>
      <c r="G135" s="874"/>
      <c r="H135" s="874"/>
      <c r="I135" s="875"/>
    </row>
    <row r="136" spans="1:13" ht="14.45" customHeight="1">
      <c r="A136" s="890" t="s">
        <v>624</v>
      </c>
      <c r="B136" s="891"/>
      <c r="C136" s="891"/>
      <c r="D136" s="891"/>
      <c r="E136" s="891"/>
      <c r="F136" s="891"/>
      <c r="G136" s="891"/>
      <c r="H136" s="876"/>
      <c r="I136" s="877"/>
    </row>
    <row r="137" spans="1:13" ht="14.45" customHeight="1">
      <c r="A137" s="60" t="s">
        <v>149</v>
      </c>
      <c r="B137" s="840" t="s">
        <v>625</v>
      </c>
      <c r="C137" s="840"/>
      <c r="D137" s="840"/>
      <c r="E137" s="840"/>
      <c r="F137" s="840"/>
      <c r="G137" s="840"/>
      <c r="H137" s="836">
        <f>H41</f>
        <v>0</v>
      </c>
      <c r="I137" s="837"/>
    </row>
    <row r="138" spans="1:13" ht="14.45" customHeight="1">
      <c r="A138" s="60" t="s">
        <v>150</v>
      </c>
      <c r="B138" s="840" t="s">
        <v>626</v>
      </c>
      <c r="C138" s="840"/>
      <c r="D138" s="840"/>
      <c r="E138" s="840"/>
      <c r="F138" s="840"/>
      <c r="G138" s="840"/>
      <c r="H138" s="836">
        <f>H80</f>
        <v>0</v>
      </c>
      <c r="I138" s="837"/>
    </row>
    <row r="139" spans="1:13" ht="14.45" customHeight="1">
      <c r="A139" s="60" t="s">
        <v>151</v>
      </c>
      <c r="B139" s="840" t="s">
        <v>64</v>
      </c>
      <c r="C139" s="840"/>
      <c r="D139" s="840"/>
      <c r="E139" s="840"/>
      <c r="F139" s="840"/>
      <c r="G139" s="840"/>
      <c r="H139" s="836">
        <f>H90</f>
        <v>0</v>
      </c>
      <c r="I139" s="837"/>
    </row>
    <row r="140" spans="1:13" ht="14.45" customHeight="1">
      <c r="A140" s="60" t="s">
        <v>152</v>
      </c>
      <c r="B140" s="840" t="s">
        <v>65</v>
      </c>
      <c r="C140" s="840"/>
      <c r="D140" s="840"/>
      <c r="E140" s="840"/>
      <c r="F140" s="840"/>
      <c r="G140" s="840"/>
      <c r="H140" s="836">
        <f>H112</f>
        <v>0</v>
      </c>
      <c r="I140" s="837"/>
    </row>
    <row r="141" spans="1:13" ht="14.45" customHeight="1">
      <c r="A141" s="60" t="s">
        <v>153</v>
      </c>
      <c r="B141" s="840" t="s">
        <v>66</v>
      </c>
      <c r="C141" s="840"/>
      <c r="D141" s="840"/>
      <c r="E141" s="840"/>
      <c r="F141" s="840"/>
      <c r="G141" s="840"/>
      <c r="H141" s="836">
        <f>H121</f>
        <v>0</v>
      </c>
      <c r="I141" s="837"/>
    </row>
    <row r="142" spans="1:13" ht="14.45" customHeight="1">
      <c r="A142" s="841" t="s">
        <v>67</v>
      </c>
      <c r="B142" s="842"/>
      <c r="C142" s="842"/>
      <c r="D142" s="842"/>
      <c r="E142" s="842"/>
      <c r="F142" s="842"/>
      <c r="G142" s="842"/>
      <c r="H142" s="838">
        <f>SUM(H137:I141)</f>
        <v>0</v>
      </c>
      <c r="I142" s="839"/>
      <c r="J142" s="35"/>
      <c r="K142" s="35"/>
      <c r="M142" s="36"/>
    </row>
    <row r="143" spans="1:13" ht="14.45" customHeight="1">
      <c r="A143" s="60" t="s">
        <v>154</v>
      </c>
      <c r="B143" s="840" t="s">
        <v>68</v>
      </c>
      <c r="C143" s="840"/>
      <c r="D143" s="840"/>
      <c r="E143" s="840"/>
      <c r="F143" s="840"/>
      <c r="G143" s="840"/>
      <c r="H143" s="836">
        <f>H133</f>
        <v>0</v>
      </c>
      <c r="I143" s="837"/>
    </row>
    <row r="144" spans="1:13" ht="14.45" customHeight="1" thickBot="1">
      <c r="A144" s="863" t="s">
        <v>69</v>
      </c>
      <c r="B144" s="864"/>
      <c r="C144" s="864"/>
      <c r="D144" s="864"/>
      <c r="E144" s="864"/>
      <c r="F144" s="864"/>
      <c r="G144" s="864"/>
      <c r="H144" s="861">
        <f>SUM(H41,H48,H60,H73,H90,H101,H106,H121,H127)/(1-F132)</f>
        <v>0</v>
      </c>
      <c r="I144" s="862"/>
      <c r="J144" s="35"/>
      <c r="K144" s="35"/>
    </row>
    <row r="145" spans="1:11" ht="12.75" thickBot="1">
      <c r="A145" s="835"/>
      <c r="B145" s="835"/>
      <c r="C145" s="835"/>
      <c r="D145" s="835"/>
      <c r="E145" s="835"/>
      <c r="F145" s="835"/>
      <c r="G145" s="835"/>
      <c r="H145" s="835"/>
      <c r="I145" s="835"/>
    </row>
    <row r="146" spans="1:11" ht="14.45" customHeight="1">
      <c r="A146" s="873" t="s">
        <v>70</v>
      </c>
      <c r="B146" s="874"/>
      <c r="C146" s="874"/>
      <c r="D146" s="874"/>
      <c r="E146" s="874"/>
      <c r="F146" s="874"/>
      <c r="G146" s="874"/>
      <c r="H146" s="874"/>
      <c r="I146" s="875"/>
      <c r="K146" s="35"/>
    </row>
    <row r="147" spans="1:11" ht="14.45" customHeight="1">
      <c r="A147" s="1191" t="s">
        <v>71</v>
      </c>
      <c r="B147" s="840"/>
      <c r="C147" s="840"/>
      <c r="D147" s="840"/>
      <c r="E147" s="840"/>
      <c r="F147" s="840"/>
      <c r="G147" s="840"/>
      <c r="H147" s="1185">
        <f>H144</f>
        <v>0</v>
      </c>
      <c r="I147" s="1186"/>
    </row>
    <row r="148" spans="1:11" ht="14.45" customHeight="1">
      <c r="A148" s="1191" t="s">
        <v>72</v>
      </c>
      <c r="B148" s="840"/>
      <c r="C148" s="840"/>
      <c r="D148" s="840"/>
      <c r="E148" s="840"/>
      <c r="F148" s="840"/>
      <c r="G148" s="840"/>
      <c r="H148" s="1192">
        <v>1</v>
      </c>
      <c r="I148" s="1186"/>
    </row>
    <row r="149" spans="1:11" ht="14.45" customHeight="1" thickBot="1">
      <c r="A149" s="1189" t="s">
        <v>156</v>
      </c>
      <c r="B149" s="1190"/>
      <c r="C149" s="1190"/>
      <c r="D149" s="1190"/>
      <c r="E149" s="1190"/>
      <c r="F149" s="1190"/>
      <c r="G149" s="1190"/>
      <c r="H149" s="1183">
        <f>H147*H148</f>
        <v>0</v>
      </c>
      <c r="I149" s="1184"/>
      <c r="J149" s="603" t="s">
        <v>736</v>
      </c>
    </row>
    <row r="151" spans="1:11" ht="15">
      <c r="B151"/>
      <c r="C151"/>
      <c r="D151"/>
      <c r="E151"/>
      <c r="F151"/>
      <c r="G151"/>
      <c r="H151"/>
      <c r="I151"/>
    </row>
    <row r="152" spans="1:11" ht="15">
      <c r="B152"/>
      <c r="C152"/>
      <c r="D152"/>
      <c r="E152"/>
      <c r="F152"/>
      <c r="G152"/>
      <c r="H152"/>
      <c r="I152"/>
      <c r="J152" s="42"/>
    </row>
    <row r="153" spans="1:11" ht="15">
      <c r="B153"/>
      <c r="C153"/>
      <c r="D153"/>
      <c r="E153"/>
      <c r="F153"/>
      <c r="G153"/>
      <c r="H153"/>
      <c r="I153"/>
    </row>
    <row r="154" spans="1:11" ht="15">
      <c r="B154"/>
      <c r="C154"/>
      <c r="D154"/>
      <c r="E154"/>
      <c r="F154"/>
      <c r="G154"/>
      <c r="H154"/>
      <c r="I154"/>
    </row>
    <row r="155" spans="1:11" ht="15">
      <c r="B155"/>
      <c r="C155"/>
      <c r="D155"/>
      <c r="E155"/>
      <c r="F155"/>
      <c r="G155"/>
      <c r="H155"/>
      <c r="I155"/>
    </row>
    <row r="156" spans="1:11" ht="15">
      <c r="B156"/>
      <c r="C156"/>
      <c r="D156"/>
      <c r="E156"/>
      <c r="F156"/>
      <c r="G156"/>
      <c r="H156"/>
      <c r="I156"/>
    </row>
    <row r="157" spans="1:11" ht="15">
      <c r="B157"/>
      <c r="C157"/>
      <c r="D157"/>
      <c r="E157"/>
      <c r="F157"/>
      <c r="G157"/>
      <c r="H157"/>
      <c r="I157"/>
    </row>
    <row r="158" spans="1:11" ht="15">
      <c r="B158"/>
      <c r="C158"/>
      <c r="D158"/>
      <c r="E158"/>
      <c r="F158"/>
      <c r="G158"/>
      <c r="H158"/>
      <c r="I158"/>
    </row>
  </sheetData>
  <mergeCells count="294">
    <mergeCell ref="A146:I146"/>
    <mergeCell ref="H144:I144"/>
    <mergeCell ref="H139:I139"/>
    <mergeCell ref="B139:G139"/>
    <mergeCell ref="A145:I145"/>
    <mergeCell ref="A142:G142"/>
    <mergeCell ref="H141:I141"/>
    <mergeCell ref="H143:I143"/>
    <mergeCell ref="B141:G141"/>
    <mergeCell ref="H140:I140"/>
    <mergeCell ref="A134:I134"/>
    <mergeCell ref="H137:I137"/>
    <mergeCell ref="A135:I135"/>
    <mergeCell ref="H136:I136"/>
    <mergeCell ref="B137:G137"/>
    <mergeCell ref="B143:G143"/>
    <mergeCell ref="A144:G144"/>
    <mergeCell ref="H142:I142"/>
    <mergeCell ref="B138:G138"/>
    <mergeCell ref="H138:I138"/>
    <mergeCell ref="A136:G136"/>
    <mergeCell ref="B140:G140"/>
    <mergeCell ref="H124:I124"/>
    <mergeCell ref="H125:I125"/>
    <mergeCell ref="H128:I128"/>
    <mergeCell ref="B125:E125"/>
    <mergeCell ref="H127:I127"/>
    <mergeCell ref="F127:G127"/>
    <mergeCell ref="A127:E127"/>
    <mergeCell ref="H126:I126"/>
    <mergeCell ref="A149:G149"/>
    <mergeCell ref="H149:I149"/>
    <mergeCell ref="A147:G147"/>
    <mergeCell ref="H147:I147"/>
    <mergeCell ref="A148:G148"/>
    <mergeCell ref="H148:I148"/>
    <mergeCell ref="H131:I131"/>
    <mergeCell ref="F131:G131"/>
    <mergeCell ref="A131:B131"/>
    <mergeCell ref="H132:I132"/>
    <mergeCell ref="F132:G132"/>
    <mergeCell ref="C131:D131"/>
    <mergeCell ref="A132:E132"/>
    <mergeCell ref="H133:I133"/>
    <mergeCell ref="F133:G133"/>
    <mergeCell ref="A133:E133"/>
    <mergeCell ref="H130:I130"/>
    <mergeCell ref="C129:D130"/>
    <mergeCell ref="A130:B130"/>
    <mergeCell ref="F130:G130"/>
    <mergeCell ref="A129:B129"/>
    <mergeCell ref="F129:G129"/>
    <mergeCell ref="H129:I129"/>
    <mergeCell ref="F128:G128"/>
    <mergeCell ref="B128:E128"/>
    <mergeCell ref="A102:I102"/>
    <mergeCell ref="A101:E101"/>
    <mergeCell ref="H101:I101"/>
    <mergeCell ref="B117:G117"/>
    <mergeCell ref="B118:G118"/>
    <mergeCell ref="A112:G112"/>
    <mergeCell ref="B111:G111"/>
    <mergeCell ref="B124:E124"/>
    <mergeCell ref="F126:G126"/>
    <mergeCell ref="F124:G124"/>
    <mergeCell ref="F125:G125"/>
    <mergeCell ref="B126:E126"/>
    <mergeCell ref="A121:G121"/>
    <mergeCell ref="H121:I121"/>
    <mergeCell ref="A122:I122"/>
    <mergeCell ref="H118:I118"/>
    <mergeCell ref="B119:G119"/>
    <mergeCell ref="H119:I119"/>
    <mergeCell ref="B116:G116"/>
    <mergeCell ref="H116:I116"/>
    <mergeCell ref="H117:I117"/>
    <mergeCell ref="H120:I120"/>
    <mergeCell ref="B120:G120"/>
    <mergeCell ref="A123:I123"/>
    <mergeCell ref="H110:I110"/>
    <mergeCell ref="H99:I99"/>
    <mergeCell ref="H104:I104"/>
    <mergeCell ref="H105:I105"/>
    <mergeCell ref="B105:E105"/>
    <mergeCell ref="H109:I109"/>
    <mergeCell ref="A108:I108"/>
    <mergeCell ref="B115:G115"/>
    <mergeCell ref="H115:I115"/>
    <mergeCell ref="H106:I106"/>
    <mergeCell ref="F106:G106"/>
    <mergeCell ref="B109:G109"/>
    <mergeCell ref="H112:I112"/>
    <mergeCell ref="H111:I111"/>
    <mergeCell ref="A106:E106"/>
    <mergeCell ref="B110:G110"/>
    <mergeCell ref="A107:I107"/>
    <mergeCell ref="A114:I114"/>
    <mergeCell ref="A113:I113"/>
    <mergeCell ref="F105:G105"/>
    <mergeCell ref="B100:E100"/>
    <mergeCell ref="A103:I103"/>
    <mergeCell ref="B104:E104"/>
    <mergeCell ref="F104:G104"/>
    <mergeCell ref="F101:G101"/>
    <mergeCell ref="H100:I100"/>
    <mergeCell ref="H97:I97"/>
    <mergeCell ref="F98:G98"/>
    <mergeCell ref="F100:G100"/>
    <mergeCell ref="F96:G96"/>
    <mergeCell ref="H95:I95"/>
    <mergeCell ref="F94:G94"/>
    <mergeCell ref="B94:E94"/>
    <mergeCell ref="F97:G97"/>
    <mergeCell ref="H98:I98"/>
    <mergeCell ref="B95:E95"/>
    <mergeCell ref="F99:G99"/>
    <mergeCell ref="B98:E98"/>
    <mergeCell ref="B97:E97"/>
    <mergeCell ref="F95:G95"/>
    <mergeCell ref="B96:E96"/>
    <mergeCell ref="B99:E99"/>
    <mergeCell ref="H94:I94"/>
    <mergeCell ref="H96:I96"/>
    <mergeCell ref="H89:I89"/>
    <mergeCell ref="A93:I93"/>
    <mergeCell ref="A92:I92"/>
    <mergeCell ref="A91:I91"/>
    <mergeCell ref="A90:E90"/>
    <mergeCell ref="B89:E89"/>
    <mergeCell ref="F90:G90"/>
    <mergeCell ref="F89:G89"/>
    <mergeCell ref="H90:I90"/>
    <mergeCell ref="A81:I81"/>
    <mergeCell ref="A82:I82"/>
    <mergeCell ref="B79:G79"/>
    <mergeCell ref="H78:I78"/>
    <mergeCell ref="H79:I79"/>
    <mergeCell ref="F84:G84"/>
    <mergeCell ref="H84:I84"/>
    <mergeCell ref="B78:G78"/>
    <mergeCell ref="F83:G83"/>
    <mergeCell ref="A80:G80"/>
    <mergeCell ref="H83:I83"/>
    <mergeCell ref="B84:E84"/>
    <mergeCell ref="B83:E83"/>
    <mergeCell ref="B88:E88"/>
    <mergeCell ref="H87:I87"/>
    <mergeCell ref="H88:I88"/>
    <mergeCell ref="F88:G88"/>
    <mergeCell ref="B87:E87"/>
    <mergeCell ref="F87:G87"/>
    <mergeCell ref="B85:E85"/>
    <mergeCell ref="H85:I85"/>
    <mergeCell ref="F86:G86"/>
    <mergeCell ref="B86:E86"/>
    <mergeCell ref="H86:I86"/>
    <mergeCell ref="F85:G85"/>
    <mergeCell ref="A73:G73"/>
    <mergeCell ref="H77:I77"/>
    <mergeCell ref="B77:G77"/>
    <mergeCell ref="A74:I74"/>
    <mergeCell ref="A75:I75"/>
    <mergeCell ref="H76:I76"/>
    <mergeCell ref="H73:I73"/>
    <mergeCell ref="B76:G76"/>
    <mergeCell ref="H80:I80"/>
    <mergeCell ref="B68:G68"/>
    <mergeCell ref="H68:I68"/>
    <mergeCell ref="H72:I72"/>
    <mergeCell ref="H69:I69"/>
    <mergeCell ref="H70:I70"/>
    <mergeCell ref="B69:G69"/>
    <mergeCell ref="B71:G71"/>
    <mergeCell ref="B72:G72"/>
    <mergeCell ref="H71:I71"/>
    <mergeCell ref="B70:G70"/>
    <mergeCell ref="A62:I62"/>
    <mergeCell ref="A64:A65"/>
    <mergeCell ref="A66:A67"/>
    <mergeCell ref="H63:I63"/>
    <mergeCell ref="B66:B67"/>
    <mergeCell ref="H66:I67"/>
    <mergeCell ref="B64:B65"/>
    <mergeCell ref="H64:I65"/>
    <mergeCell ref="B63:G63"/>
    <mergeCell ref="A61:I61"/>
    <mergeCell ref="B59:F59"/>
    <mergeCell ref="H56:I56"/>
    <mergeCell ref="H57:I57"/>
    <mergeCell ref="H59:I59"/>
    <mergeCell ref="H58:I58"/>
    <mergeCell ref="B57:F57"/>
    <mergeCell ref="H60:I60"/>
    <mergeCell ref="H52:I52"/>
    <mergeCell ref="A60:F60"/>
    <mergeCell ref="H53:I53"/>
    <mergeCell ref="B55:F55"/>
    <mergeCell ref="H54:I54"/>
    <mergeCell ref="B53:F53"/>
    <mergeCell ref="B56:F56"/>
    <mergeCell ref="B58:F58"/>
    <mergeCell ref="H55:I55"/>
    <mergeCell ref="B52:F52"/>
    <mergeCell ref="A50:I50"/>
    <mergeCell ref="H51:I51"/>
    <mergeCell ref="A49:I49"/>
    <mergeCell ref="B51:F51"/>
    <mergeCell ref="A41:E41"/>
    <mergeCell ref="A44:I44"/>
    <mergeCell ref="F41:G41"/>
    <mergeCell ref="H45:I45"/>
    <mergeCell ref="A43:I43"/>
    <mergeCell ref="H41:I41"/>
    <mergeCell ref="B46:E46"/>
    <mergeCell ref="A48:E48"/>
    <mergeCell ref="B45:E45"/>
    <mergeCell ref="H47:I47"/>
    <mergeCell ref="F47:G47"/>
    <mergeCell ref="F48:G48"/>
    <mergeCell ref="H48:I48"/>
    <mergeCell ref="H46:I46"/>
    <mergeCell ref="F46:G46"/>
    <mergeCell ref="F40:G40"/>
    <mergeCell ref="F36:G36"/>
    <mergeCell ref="H35:I35"/>
    <mergeCell ref="H34:I34"/>
    <mergeCell ref="F35:G35"/>
    <mergeCell ref="F34:G34"/>
    <mergeCell ref="B40:D40"/>
    <mergeCell ref="B38:D38"/>
    <mergeCell ref="B47:E47"/>
    <mergeCell ref="H37:I37"/>
    <mergeCell ref="H38:I38"/>
    <mergeCell ref="H40:I40"/>
    <mergeCell ref="H39:I39"/>
    <mergeCell ref="F38:G38"/>
    <mergeCell ref="F39:G39"/>
    <mergeCell ref="F45:G45"/>
    <mergeCell ref="B36:D36"/>
    <mergeCell ref="F32:G32"/>
    <mergeCell ref="B35:D35"/>
    <mergeCell ref="H31:I31"/>
    <mergeCell ref="B31:E31"/>
    <mergeCell ref="H32:I32"/>
    <mergeCell ref="B34:E34"/>
    <mergeCell ref="B39:D39"/>
    <mergeCell ref="H24:I24"/>
    <mergeCell ref="B33:C33"/>
    <mergeCell ref="F33:G33"/>
    <mergeCell ref="H33:I33"/>
    <mergeCell ref="B32:C32"/>
    <mergeCell ref="B37:D37"/>
    <mergeCell ref="F37:G37"/>
    <mergeCell ref="H36:I36"/>
    <mergeCell ref="F31:G31"/>
    <mergeCell ref="A20:E20"/>
    <mergeCell ref="H30:I30"/>
    <mergeCell ref="F18:I18"/>
    <mergeCell ref="F20:I20"/>
    <mergeCell ref="A18:E18"/>
    <mergeCell ref="A23:E23"/>
    <mergeCell ref="A22:E22"/>
    <mergeCell ref="F23:I23"/>
    <mergeCell ref="A24:E24"/>
    <mergeCell ref="F24:G24"/>
    <mergeCell ref="A19:E19"/>
    <mergeCell ref="F19:I19"/>
    <mergeCell ref="B30:G30"/>
    <mergeCell ref="A27:I27"/>
    <mergeCell ref="F25:I25"/>
    <mergeCell ref="A25:E25"/>
    <mergeCell ref="A29:I29"/>
    <mergeCell ref="A21:E21"/>
    <mergeCell ref="F22:I22"/>
    <mergeCell ref="F21:I21"/>
    <mergeCell ref="A1:I1"/>
    <mergeCell ref="F10:I10"/>
    <mergeCell ref="A2:I2"/>
    <mergeCell ref="A4:I4"/>
    <mergeCell ref="A8:E8"/>
    <mergeCell ref="A10:E10"/>
    <mergeCell ref="F8:I8"/>
    <mergeCell ref="F9:I9"/>
    <mergeCell ref="H5:I5"/>
    <mergeCell ref="A7:I7"/>
    <mergeCell ref="A17:I17"/>
    <mergeCell ref="A15:I15"/>
    <mergeCell ref="A13:E13"/>
    <mergeCell ref="A9:E9"/>
    <mergeCell ref="A11:E11"/>
    <mergeCell ref="F11:I11"/>
    <mergeCell ref="F12:I12"/>
    <mergeCell ref="A12:E12"/>
    <mergeCell ref="F13:I13"/>
  </mergeCells>
  <phoneticPr fontId="16" type="noConversion"/>
  <pageMargins left="0.70866141732283472" right="0.51181102362204722" top="0.62992125984251968" bottom="0.62992125984251968" header="0.31496062992125984" footer="0.31496062992125984"/>
  <pageSetup paperSize="9" scale="75" fitToHeight="3" orientation="portrait"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92D050"/>
  </sheetPr>
  <dimension ref="A1:M157"/>
  <sheetViews>
    <sheetView showGridLines="0" topLeftCell="A40" zoomScaleNormal="100" zoomScaleSheetLayoutView="100" workbookViewId="0">
      <selection activeCell="F67" sqref="F67"/>
    </sheetView>
  </sheetViews>
  <sheetFormatPr defaultColWidth="8.85546875" defaultRowHeight="12"/>
  <cols>
    <col min="1" max="1" width="8.42578125" style="14" bestFit="1" customWidth="1"/>
    <col min="2" max="2" width="33.28515625" style="14" customWidth="1"/>
    <col min="3" max="3" width="14" style="14" bestFit="1" customWidth="1"/>
    <col min="4" max="4" width="10.140625" style="14" customWidth="1"/>
    <col min="5" max="5" width="9.7109375" style="14" bestFit="1" customWidth="1"/>
    <col min="6" max="6" width="6.7109375" style="14" bestFit="1" customWidth="1"/>
    <col min="7" max="7" width="8.85546875" style="14" bestFit="1" customWidth="1"/>
    <col min="8" max="8" width="10.5703125" style="18" customWidth="1"/>
    <col min="9" max="9" width="11.7109375" style="18" customWidth="1"/>
    <col min="10" max="10" width="9" style="14" bestFit="1" customWidth="1"/>
    <col min="11" max="11" width="10.7109375" style="14" bestFit="1" customWidth="1"/>
    <col min="12" max="13" width="13.28515625" style="14" customWidth="1"/>
    <col min="14" max="16384" width="8.85546875" style="14"/>
  </cols>
  <sheetData>
    <row r="1" spans="1:12" ht="18.75" customHeight="1">
      <c r="A1" s="1087"/>
      <c r="B1" s="1088"/>
      <c r="C1" s="1088"/>
      <c r="D1" s="1088"/>
      <c r="E1" s="1088"/>
      <c r="F1" s="1088"/>
      <c r="G1" s="1088"/>
      <c r="H1" s="1088"/>
      <c r="I1" s="1089"/>
      <c r="J1" s="13" t="s">
        <v>8</v>
      </c>
      <c r="L1" s="43"/>
    </row>
    <row r="2" spans="1:12" ht="20.25" customHeight="1" thickBot="1">
      <c r="A2" s="1100" t="s">
        <v>746</v>
      </c>
      <c r="B2" s="1101"/>
      <c r="C2" s="1101"/>
      <c r="D2" s="1101"/>
      <c r="E2" s="1101"/>
      <c r="F2" s="1101"/>
      <c r="G2" s="1101"/>
      <c r="H2" s="1101"/>
      <c r="I2" s="1102"/>
      <c r="J2" s="13"/>
    </row>
    <row r="3" spans="1:12" ht="15.6" customHeight="1" thickBot="1">
      <c r="A3" s="15"/>
      <c r="B3" s="15"/>
      <c r="C3" s="15"/>
      <c r="D3" s="15"/>
      <c r="E3" s="15"/>
      <c r="F3" s="15"/>
      <c r="G3" s="15"/>
      <c r="H3" s="15"/>
      <c r="I3" s="15"/>
    </row>
    <row r="4" spans="1:12" ht="14.45" customHeight="1" thickBot="1">
      <c r="A4" s="1193"/>
      <c r="B4" s="1194"/>
      <c r="C4" s="1194"/>
      <c r="D4" s="1194"/>
      <c r="E4" s="1194"/>
      <c r="F4" s="1194"/>
      <c r="G4" s="1194"/>
      <c r="H4" s="1194"/>
      <c r="I4" s="1195"/>
    </row>
    <row r="5" spans="1:12" ht="24.75" customHeight="1" thickBot="1">
      <c r="A5" s="48" t="s">
        <v>175</v>
      </c>
      <c r="B5" s="44" t="str">
        <f>'Sinteses de CCT''s'!C4</f>
        <v xml:space="preserve">Pregão Eletrônico nº </v>
      </c>
      <c r="C5" s="47" t="s">
        <v>176</v>
      </c>
      <c r="D5" s="45"/>
      <c r="E5" s="48" t="s">
        <v>186</v>
      </c>
      <c r="F5" s="46">
        <f>'Sinteses de CCT''s'!G4</f>
        <v>0</v>
      </c>
      <c r="G5" s="48" t="s">
        <v>174</v>
      </c>
      <c r="H5" s="1105"/>
      <c r="I5" s="1106"/>
    </row>
    <row r="6" spans="1:12" ht="12.75" thickBot="1">
      <c r="A6" s="16"/>
      <c r="B6" s="17"/>
      <c r="C6" s="18"/>
      <c r="D6" s="19"/>
      <c r="E6" s="17"/>
      <c r="F6" s="18"/>
      <c r="G6" s="17"/>
      <c r="H6" s="17"/>
      <c r="I6" s="17"/>
    </row>
    <row r="7" spans="1:12" ht="21" customHeight="1">
      <c r="A7" s="1198" t="s">
        <v>197</v>
      </c>
      <c r="B7" s="1199"/>
      <c r="C7" s="1199"/>
      <c r="D7" s="1199"/>
      <c r="E7" s="1199"/>
      <c r="F7" s="1199"/>
      <c r="G7" s="1199"/>
      <c r="H7" s="1199"/>
      <c r="I7" s="1200"/>
    </row>
    <row r="8" spans="1:12" ht="15">
      <c r="A8" s="1096" t="s">
        <v>198</v>
      </c>
      <c r="B8" s="1097"/>
      <c r="C8" s="1097"/>
      <c r="D8" s="1097"/>
      <c r="E8" s="1097"/>
      <c r="F8" s="1098" t="s">
        <v>199</v>
      </c>
      <c r="G8" s="1097"/>
      <c r="H8" s="1097"/>
      <c r="I8" s="1099"/>
    </row>
    <row r="9" spans="1:12" ht="13.5" customHeight="1">
      <c r="A9" s="1064" t="s">
        <v>177</v>
      </c>
      <c r="B9" s="835"/>
      <c r="C9" s="835"/>
      <c r="D9" s="835"/>
      <c r="E9" s="835"/>
      <c r="F9" s="1104"/>
      <c r="G9" s="1056"/>
      <c r="H9" s="1056"/>
      <c r="I9" s="1057"/>
    </row>
    <row r="10" spans="1:12" ht="13.5" customHeight="1">
      <c r="A10" s="1064" t="s">
        <v>178</v>
      </c>
      <c r="B10" s="835"/>
      <c r="C10" s="835"/>
      <c r="D10" s="835"/>
      <c r="E10" s="835"/>
      <c r="F10" s="1103" t="s">
        <v>182</v>
      </c>
      <c r="G10" s="1056"/>
      <c r="H10" s="1056"/>
      <c r="I10" s="1057"/>
    </row>
    <row r="11" spans="1:12" ht="13.5" customHeight="1">
      <c r="A11" s="1064" t="s">
        <v>179</v>
      </c>
      <c r="B11" s="835"/>
      <c r="C11" s="835"/>
      <c r="D11" s="835"/>
      <c r="E11" s="835"/>
      <c r="F11" s="1103" t="str">
        <f>'Sinteses de CCT''s'!C10</f>
        <v>01/11/2023 a 31/10/2024</v>
      </c>
      <c r="G11" s="1056"/>
      <c r="H11" s="1056"/>
      <c r="I11" s="1057"/>
    </row>
    <row r="12" spans="1:12" ht="13.5" customHeight="1">
      <c r="A12" s="1064" t="s">
        <v>180</v>
      </c>
      <c r="B12" s="1065"/>
      <c r="C12" s="1065"/>
      <c r="D12" s="1065"/>
      <c r="E12" s="1065"/>
      <c r="F12" s="1108" t="str">
        <f>'Sinteses de CCT''s'!C9</f>
        <v>SINDUSCON MG</v>
      </c>
      <c r="G12" s="1056"/>
      <c r="H12" s="1056"/>
      <c r="I12" s="1057"/>
    </row>
    <row r="13" spans="1:12" ht="13.5" customHeight="1" thickBot="1">
      <c r="A13" s="1073" t="s">
        <v>181</v>
      </c>
      <c r="B13" s="1107"/>
      <c r="C13" s="1107"/>
      <c r="D13" s="1107"/>
      <c r="E13" s="1107"/>
      <c r="F13" s="1110">
        <v>12</v>
      </c>
      <c r="G13" s="1044"/>
      <c r="H13" s="1044"/>
      <c r="I13" s="1111"/>
    </row>
    <row r="14" spans="1:12">
      <c r="A14" s="16"/>
      <c r="B14" s="17"/>
      <c r="C14" s="18"/>
      <c r="D14" s="19"/>
      <c r="E14" s="17"/>
      <c r="F14" s="18"/>
      <c r="G14" s="17"/>
      <c r="H14" s="17"/>
      <c r="I14" s="17"/>
    </row>
    <row r="15" spans="1:12" ht="14.45" customHeight="1">
      <c r="A15" s="745" t="s">
        <v>191</v>
      </c>
      <c r="B15" s="745"/>
      <c r="C15" s="745"/>
      <c r="D15" s="745"/>
      <c r="E15" s="745"/>
      <c r="F15" s="745"/>
      <c r="G15" s="745"/>
      <c r="H15" s="745"/>
      <c r="I15" s="745"/>
    </row>
    <row r="16" spans="1:12" ht="8.25" customHeight="1" thickBot="1">
      <c r="A16" s="15"/>
      <c r="B16" s="15"/>
      <c r="C16" s="15"/>
      <c r="D16" s="15"/>
      <c r="E16" s="15"/>
      <c r="F16" s="15"/>
      <c r="G16" s="15"/>
      <c r="H16" s="15"/>
      <c r="I16" s="15"/>
    </row>
    <row r="17" spans="1:10" ht="18.75" customHeight="1" thickBot="1">
      <c r="A17" s="1058" t="s">
        <v>200</v>
      </c>
      <c r="B17" s="1059"/>
      <c r="C17" s="1059"/>
      <c r="D17" s="1059"/>
      <c r="E17" s="1059"/>
      <c r="F17" s="1059"/>
      <c r="G17" s="1059"/>
      <c r="H17" s="1059"/>
      <c r="I17" s="1060"/>
    </row>
    <row r="18" spans="1:10" ht="14.45" customHeight="1">
      <c r="A18" s="1064" t="s">
        <v>201</v>
      </c>
      <c r="B18" s="1065"/>
      <c r="C18" s="1065"/>
      <c r="D18" s="1065"/>
      <c r="E18" s="1065"/>
      <c r="F18" s="1061" t="s">
        <v>93</v>
      </c>
      <c r="G18" s="1062"/>
      <c r="H18" s="1062"/>
      <c r="I18" s="1063"/>
    </row>
    <row r="19" spans="1:10" ht="14.45" customHeight="1">
      <c r="A19" s="1064" t="s">
        <v>183</v>
      </c>
      <c r="B19" s="1065"/>
      <c r="C19" s="1065"/>
      <c r="D19" s="1065"/>
      <c r="E19" s="1065"/>
      <c r="F19" s="1055" t="str">
        <f>F11</f>
        <v>01/11/2023 a 31/10/2024</v>
      </c>
      <c r="G19" s="1056"/>
      <c r="H19" s="1056"/>
      <c r="I19" s="1057"/>
    </row>
    <row r="20" spans="1:10">
      <c r="A20" s="1064" t="s">
        <v>185</v>
      </c>
      <c r="B20" s="1065"/>
      <c r="C20" s="1065"/>
      <c r="D20" s="1065"/>
      <c r="E20" s="1065"/>
      <c r="F20" s="1055" t="s">
        <v>470</v>
      </c>
      <c r="G20" s="1056"/>
      <c r="H20" s="1056"/>
      <c r="I20" s="1057"/>
    </row>
    <row r="21" spans="1:10">
      <c r="A21" s="1064" t="s">
        <v>184</v>
      </c>
      <c r="B21" s="1065"/>
      <c r="C21" s="1065"/>
      <c r="D21" s="1065"/>
      <c r="E21" s="1065"/>
      <c r="F21" s="1075" t="s">
        <v>190</v>
      </c>
      <c r="G21" s="1076"/>
      <c r="H21" s="1076"/>
      <c r="I21" s="1077"/>
    </row>
    <row r="22" spans="1:10" ht="12.75" thickBot="1">
      <c r="A22" s="1073" t="s">
        <v>195</v>
      </c>
      <c r="B22" s="1074"/>
      <c r="C22" s="1074"/>
      <c r="D22" s="1074"/>
      <c r="E22" s="1074"/>
      <c r="F22" s="1078">
        <f>'Sinteses de CCT''s'!E22</f>
        <v>0</v>
      </c>
      <c r="G22" s="1079"/>
      <c r="H22" s="1079"/>
      <c r="I22" s="1080"/>
    </row>
    <row r="23" spans="1:10" ht="15.75" customHeight="1">
      <c r="A23" s="1122" t="s">
        <v>187</v>
      </c>
      <c r="B23" s="1123"/>
      <c r="C23" s="1123"/>
      <c r="D23" s="1123"/>
      <c r="E23" s="1123"/>
      <c r="F23" s="1214" t="str">
        <f>'Sinteses de CCT''s'!C22</f>
        <v xml:space="preserve">Eletricista c/ Periculosidade Diurno </v>
      </c>
      <c r="G23" s="1114"/>
      <c r="H23" s="1114"/>
      <c r="I23" s="1115"/>
    </row>
    <row r="24" spans="1:10" ht="17.25" customHeight="1">
      <c r="A24" s="1117" t="s">
        <v>188</v>
      </c>
      <c r="B24" s="1118"/>
      <c r="C24" s="1118"/>
      <c r="D24" s="1118"/>
      <c r="E24" s="1118"/>
      <c r="F24" s="1119" t="str">
        <f>'Sinteses de CCT''s'!D22</f>
        <v>12x36 hs</v>
      </c>
      <c r="G24" s="1120"/>
      <c r="H24" s="1120">
        <v>210</v>
      </c>
      <c r="I24" s="1121"/>
      <c r="J24" s="18"/>
    </row>
    <row r="25" spans="1:10" ht="12.75" thickBot="1">
      <c r="A25" s="1213" t="s">
        <v>472</v>
      </c>
      <c r="B25" s="1068"/>
      <c r="C25" s="1068"/>
      <c r="D25" s="1068"/>
      <c r="E25" s="1068"/>
      <c r="F25" s="1112">
        <v>20</v>
      </c>
      <c r="G25" s="1044"/>
      <c r="H25" s="1044"/>
      <c r="I25" s="1111"/>
    </row>
    <row r="26" spans="1:10">
      <c r="A26" s="16"/>
      <c r="B26" s="17"/>
      <c r="C26" s="18"/>
      <c r="D26" s="19"/>
      <c r="E26" s="17"/>
      <c r="F26" s="18"/>
      <c r="G26" s="17"/>
      <c r="H26" s="17"/>
      <c r="I26" s="17"/>
    </row>
    <row r="27" spans="1:10" ht="14.45" customHeight="1">
      <c r="A27" s="745" t="s">
        <v>191</v>
      </c>
      <c r="B27" s="745"/>
      <c r="C27" s="745"/>
      <c r="D27" s="745"/>
      <c r="E27" s="745"/>
      <c r="F27" s="745"/>
      <c r="G27" s="745"/>
      <c r="H27" s="745"/>
      <c r="I27" s="745"/>
    </row>
    <row r="28" spans="1:10" ht="14.45" customHeight="1" thickBot="1">
      <c r="A28" s="15"/>
      <c r="B28" s="15"/>
      <c r="C28" s="15"/>
      <c r="D28" s="15"/>
      <c r="E28" s="15"/>
      <c r="F28" s="15"/>
      <c r="G28" s="15"/>
      <c r="H28" s="15"/>
      <c r="I28" s="15"/>
    </row>
    <row r="29" spans="1:10" ht="14.45" customHeight="1" thickBot="1">
      <c r="A29" s="1036" t="s">
        <v>202</v>
      </c>
      <c r="B29" s="1037"/>
      <c r="C29" s="1037"/>
      <c r="D29" s="1037"/>
      <c r="E29" s="1037"/>
      <c r="F29" s="1037"/>
      <c r="G29" s="1037"/>
      <c r="H29" s="1037"/>
      <c r="I29" s="1038"/>
    </row>
    <row r="30" spans="1:10" ht="17.25" customHeight="1">
      <c r="A30" s="52">
        <v>1</v>
      </c>
      <c r="B30" s="954" t="s">
        <v>203</v>
      </c>
      <c r="C30" s="954"/>
      <c r="D30" s="954"/>
      <c r="E30" s="954"/>
      <c r="F30" s="954"/>
      <c r="G30" s="954"/>
      <c r="H30" s="954" t="s">
        <v>192</v>
      </c>
      <c r="I30" s="955"/>
    </row>
    <row r="31" spans="1:10">
      <c r="A31" s="20" t="s">
        <v>149</v>
      </c>
      <c r="B31" s="904" t="s">
        <v>204</v>
      </c>
      <c r="C31" s="904"/>
      <c r="D31" s="904"/>
      <c r="E31" s="904"/>
      <c r="F31" s="938"/>
      <c r="G31" s="938"/>
      <c r="H31" s="1028">
        <f>F22/H24*H24</f>
        <v>0</v>
      </c>
      <c r="I31" s="1029"/>
    </row>
    <row r="32" spans="1:10" ht="12" customHeight="1">
      <c r="A32" s="20" t="s">
        <v>150</v>
      </c>
      <c r="B32" s="894" t="s">
        <v>205</v>
      </c>
      <c r="C32" s="896"/>
      <c r="D32" s="22" t="s">
        <v>206</v>
      </c>
      <c r="E32" s="108" t="s">
        <v>36</v>
      </c>
      <c r="F32" s="938"/>
      <c r="G32" s="938"/>
      <c r="H32" s="1028">
        <f>IF(E32="N",0,H31*0.3)</f>
        <v>0</v>
      </c>
      <c r="I32" s="1029"/>
    </row>
    <row r="33" spans="1:10" ht="12" customHeight="1">
      <c r="A33" s="20" t="s">
        <v>151</v>
      </c>
      <c r="B33" s="894" t="s">
        <v>207</v>
      </c>
      <c r="C33" s="896"/>
      <c r="D33" s="22" t="s">
        <v>206</v>
      </c>
      <c r="E33" s="24" t="s">
        <v>278</v>
      </c>
      <c r="F33" s="1028">
        <v>0</v>
      </c>
      <c r="G33" s="1072">
        <v>0.4</v>
      </c>
      <c r="H33" s="1028">
        <f>IF(E33="N",0,F33*G33)</f>
        <v>0</v>
      </c>
      <c r="I33" s="1029"/>
      <c r="J33" s="25"/>
    </row>
    <row r="34" spans="1:10" ht="15">
      <c r="A34" s="20" t="s">
        <v>152</v>
      </c>
      <c r="B34" s="1045" t="s">
        <v>758</v>
      </c>
      <c r="C34" s="1046"/>
      <c r="D34" s="1046"/>
      <c r="E34" s="1047"/>
      <c r="F34" s="1211"/>
      <c r="G34" s="1212"/>
      <c r="H34" s="1215">
        <f>(H31+H32+H33)/H24*F34*105</f>
        <v>0</v>
      </c>
      <c r="I34" s="1216"/>
    </row>
    <row r="35" spans="1:10" ht="14.45" customHeight="1">
      <c r="A35" s="20" t="s">
        <v>153</v>
      </c>
      <c r="B35" s="913" t="s">
        <v>208</v>
      </c>
      <c r="C35" s="914"/>
      <c r="D35" s="915"/>
      <c r="E35" s="26">
        <v>0</v>
      </c>
      <c r="F35" s="1028">
        <f>H31/H24*1.2</f>
        <v>0</v>
      </c>
      <c r="G35" s="1028"/>
      <c r="H35" s="1028">
        <f>E35*F35</f>
        <v>0</v>
      </c>
      <c r="I35" s="1029"/>
    </row>
    <row r="36" spans="1:10">
      <c r="A36" s="20" t="s">
        <v>154</v>
      </c>
      <c r="B36" s="913" t="s">
        <v>749</v>
      </c>
      <c r="C36" s="914"/>
      <c r="D36" s="915"/>
      <c r="E36" s="21"/>
      <c r="F36" s="938"/>
      <c r="G36" s="938"/>
      <c r="H36" s="1028">
        <f>(H31+H32)/220*8</f>
        <v>0</v>
      </c>
      <c r="I36" s="1029"/>
    </row>
    <row r="37" spans="1:10" ht="14.45" customHeight="1">
      <c r="A37" s="20" t="s">
        <v>210</v>
      </c>
      <c r="B37" s="913" t="s">
        <v>211</v>
      </c>
      <c r="C37" s="914"/>
      <c r="D37" s="915"/>
      <c r="E37" s="21"/>
      <c r="F37" s="1030">
        <v>1</v>
      </c>
      <c r="G37" s="1030"/>
      <c r="H37" s="1028">
        <f>(H31+H32)/220*2*20</f>
        <v>0</v>
      </c>
      <c r="I37" s="1029"/>
    </row>
    <row r="38" spans="1:10" ht="14.45" customHeight="1">
      <c r="A38" s="20" t="s">
        <v>154</v>
      </c>
      <c r="B38" s="913" t="s">
        <v>212</v>
      </c>
      <c r="C38" s="914"/>
      <c r="D38" s="915"/>
      <c r="E38" s="21"/>
      <c r="F38" s="1030">
        <v>0</v>
      </c>
      <c r="G38" s="1030"/>
      <c r="H38" s="1028">
        <v>0</v>
      </c>
      <c r="I38" s="1029"/>
    </row>
    <row r="39" spans="1:10">
      <c r="A39" s="20" t="s">
        <v>210</v>
      </c>
      <c r="B39" s="913" t="s">
        <v>213</v>
      </c>
      <c r="C39" s="914"/>
      <c r="D39" s="915"/>
      <c r="E39" s="21"/>
      <c r="F39" s="938"/>
      <c r="G39" s="938"/>
      <c r="H39" s="1028">
        <v>0</v>
      </c>
      <c r="I39" s="1029"/>
    </row>
    <row r="40" spans="1:10" ht="12.75" thickBot="1">
      <c r="A40" s="50" t="s">
        <v>154</v>
      </c>
      <c r="B40" s="1031" t="s">
        <v>214</v>
      </c>
      <c r="C40" s="1032"/>
      <c r="D40" s="1033"/>
      <c r="E40" s="51"/>
      <c r="F40" s="1086"/>
      <c r="G40" s="1086"/>
      <c r="H40" s="1039">
        <v>0</v>
      </c>
      <c r="I40" s="1040"/>
    </row>
    <row r="41" spans="1:10" ht="14.45" customHeight="1" thickBot="1">
      <c r="A41" s="1020" t="s">
        <v>215</v>
      </c>
      <c r="B41" s="1021"/>
      <c r="C41" s="1021"/>
      <c r="D41" s="1021"/>
      <c r="E41" s="1021"/>
      <c r="F41" s="1021"/>
      <c r="G41" s="1021"/>
      <c r="H41" s="1022">
        <f>H37+H36</f>
        <v>0</v>
      </c>
      <c r="I41" s="1023"/>
    </row>
    <row r="42" spans="1:10" ht="12.75" thickBot="1">
      <c r="A42" s="16"/>
      <c r="B42" s="17"/>
      <c r="C42" s="18"/>
      <c r="D42" s="19"/>
      <c r="E42" s="17"/>
      <c r="F42" s="18"/>
      <c r="G42" s="17"/>
      <c r="H42" s="17"/>
      <c r="I42" s="17"/>
    </row>
    <row r="43" spans="1:10" ht="16.5" customHeight="1" thickBot="1">
      <c r="A43" s="1036" t="s">
        <v>216</v>
      </c>
      <c r="B43" s="1037"/>
      <c r="C43" s="1037"/>
      <c r="D43" s="1037"/>
      <c r="E43" s="1037"/>
      <c r="F43" s="1037"/>
      <c r="G43" s="1037"/>
      <c r="H43" s="1037"/>
      <c r="I43" s="1038"/>
    </row>
    <row r="44" spans="1:10" ht="14.45" customHeight="1">
      <c r="A44" s="1024" t="s">
        <v>217</v>
      </c>
      <c r="B44" s="1025"/>
      <c r="C44" s="1025"/>
      <c r="D44" s="1025"/>
      <c r="E44" s="1025"/>
      <c r="F44" s="1025"/>
      <c r="G44" s="1025"/>
      <c r="H44" s="1025"/>
      <c r="I44" s="1026"/>
    </row>
    <row r="45" spans="1:10" ht="14.45" customHeight="1">
      <c r="A45" s="53" t="s">
        <v>218</v>
      </c>
      <c r="B45" s="928" t="s">
        <v>219</v>
      </c>
      <c r="C45" s="929"/>
      <c r="D45" s="929"/>
      <c r="E45" s="930"/>
      <c r="F45" s="908" t="s">
        <v>193</v>
      </c>
      <c r="G45" s="880"/>
      <c r="H45" s="908" t="s">
        <v>192</v>
      </c>
      <c r="I45" s="909"/>
    </row>
    <row r="46" spans="1:10">
      <c r="A46" s="20" t="s">
        <v>149</v>
      </c>
      <c r="B46" s="913" t="s">
        <v>220</v>
      </c>
      <c r="C46" s="914"/>
      <c r="D46" s="914"/>
      <c r="E46" s="915"/>
      <c r="F46" s="898">
        <f>1/12</f>
        <v>8.3299999999999999E-2</v>
      </c>
      <c r="G46" s="899"/>
      <c r="H46" s="871">
        <f>$H$41*F46</f>
        <v>0</v>
      </c>
      <c r="I46" s="872"/>
    </row>
    <row r="47" spans="1:10" ht="12" customHeight="1">
      <c r="A47" s="56" t="s">
        <v>150</v>
      </c>
      <c r="B47" s="973" t="s">
        <v>89</v>
      </c>
      <c r="C47" s="974"/>
      <c r="D47" s="974"/>
      <c r="E47" s="975"/>
      <c r="F47" s="1034">
        <v>2.7799999999999998E-2</v>
      </c>
      <c r="G47" s="1035"/>
      <c r="H47" s="1009">
        <f>$H$41*F47</f>
        <v>0</v>
      </c>
      <c r="I47" s="1010"/>
    </row>
    <row r="48" spans="1:10" ht="12.75" thickBot="1">
      <c r="A48" s="1006" t="s">
        <v>221</v>
      </c>
      <c r="B48" s="1007"/>
      <c r="C48" s="1007"/>
      <c r="D48" s="1007"/>
      <c r="E48" s="1008"/>
      <c r="F48" s="1004">
        <f>SUM(F46:G47)</f>
        <v>0.1111</v>
      </c>
      <c r="G48" s="1005"/>
      <c r="H48" s="1001">
        <f>SUM(H46:I47)</f>
        <v>0</v>
      </c>
      <c r="I48" s="1002"/>
    </row>
    <row r="49" spans="1:9" ht="12.75" thickBot="1">
      <c r="A49" s="1011"/>
      <c r="B49" s="1012"/>
      <c r="C49" s="1012"/>
      <c r="D49" s="1012"/>
      <c r="E49" s="1012"/>
      <c r="F49" s="1012"/>
      <c r="G49" s="1012"/>
      <c r="H49" s="1012"/>
      <c r="I49" s="1013"/>
    </row>
    <row r="50" spans="1:9" ht="25.5" customHeight="1">
      <c r="A50" s="1019" t="s">
        <v>222</v>
      </c>
      <c r="B50" s="1019"/>
      <c r="C50" s="1019"/>
      <c r="D50" s="1019"/>
      <c r="E50" s="1019"/>
      <c r="F50" s="1019"/>
      <c r="G50" s="1019"/>
      <c r="H50" s="1019"/>
      <c r="I50" s="1019"/>
    </row>
    <row r="51" spans="1:9" ht="14.45" customHeight="1">
      <c r="A51" s="54" t="s">
        <v>223</v>
      </c>
      <c r="B51" s="959" t="s">
        <v>224</v>
      </c>
      <c r="C51" s="959"/>
      <c r="D51" s="959"/>
      <c r="E51" s="959"/>
      <c r="F51" s="959"/>
      <c r="G51" s="55" t="s">
        <v>193</v>
      </c>
      <c r="H51" s="954" t="s">
        <v>192</v>
      </c>
      <c r="I51" s="955"/>
    </row>
    <row r="52" spans="1:9">
      <c r="A52" s="20" t="s">
        <v>149</v>
      </c>
      <c r="B52" s="904" t="s">
        <v>225</v>
      </c>
      <c r="C52" s="904"/>
      <c r="D52" s="904"/>
      <c r="E52" s="904"/>
      <c r="F52" s="904"/>
      <c r="G52" s="28">
        <v>0.2</v>
      </c>
      <c r="H52" s="988">
        <f>($H$41+$H$48)*G52</f>
        <v>0</v>
      </c>
      <c r="I52" s="989"/>
    </row>
    <row r="53" spans="1:9">
      <c r="A53" s="20" t="s">
        <v>150</v>
      </c>
      <c r="B53" s="904" t="s">
        <v>226</v>
      </c>
      <c r="C53" s="904"/>
      <c r="D53" s="904"/>
      <c r="E53" s="904"/>
      <c r="F53" s="904"/>
      <c r="G53" s="28">
        <v>2.5000000000000001E-2</v>
      </c>
      <c r="H53" s="988">
        <f t="shared" ref="H53:H59" si="0">($H$41+$H$48)*G53</f>
        <v>0</v>
      </c>
      <c r="I53" s="989"/>
    </row>
    <row r="54" spans="1:9">
      <c r="A54" s="20" t="s">
        <v>151</v>
      </c>
      <c r="B54" s="21" t="s">
        <v>194</v>
      </c>
      <c r="C54" s="22" t="s">
        <v>227</v>
      </c>
      <c r="D54" s="29">
        <v>3</v>
      </c>
      <c r="E54" s="22" t="s">
        <v>228</v>
      </c>
      <c r="F54" s="250">
        <v>5.0000000000000001E-3</v>
      </c>
      <c r="G54" s="28">
        <v>0.03</v>
      </c>
      <c r="H54" s="988">
        <f t="shared" si="0"/>
        <v>0</v>
      </c>
      <c r="I54" s="989"/>
    </row>
    <row r="55" spans="1:9">
      <c r="A55" s="20" t="s">
        <v>152</v>
      </c>
      <c r="B55" s="904" t="s">
        <v>229</v>
      </c>
      <c r="C55" s="904"/>
      <c r="D55" s="904"/>
      <c r="E55" s="904"/>
      <c r="F55" s="904"/>
      <c r="G55" s="28">
        <v>1.4999999999999999E-2</v>
      </c>
      <c r="H55" s="988">
        <f t="shared" si="0"/>
        <v>0</v>
      </c>
      <c r="I55" s="989"/>
    </row>
    <row r="56" spans="1:9">
      <c r="A56" s="20" t="s">
        <v>153</v>
      </c>
      <c r="B56" s="904" t="s">
        <v>230</v>
      </c>
      <c r="C56" s="904"/>
      <c r="D56" s="904"/>
      <c r="E56" s="904"/>
      <c r="F56" s="904"/>
      <c r="G56" s="28">
        <v>0.01</v>
      </c>
      <c r="H56" s="988">
        <f t="shared" si="0"/>
        <v>0</v>
      </c>
      <c r="I56" s="989"/>
    </row>
    <row r="57" spans="1:9">
      <c r="A57" s="20" t="s">
        <v>154</v>
      </c>
      <c r="B57" s="904" t="s">
        <v>231</v>
      </c>
      <c r="C57" s="904"/>
      <c r="D57" s="904"/>
      <c r="E57" s="904"/>
      <c r="F57" s="904"/>
      <c r="G57" s="28">
        <v>6.0000000000000001E-3</v>
      </c>
      <c r="H57" s="988">
        <f t="shared" si="0"/>
        <v>0</v>
      </c>
      <c r="I57" s="989"/>
    </row>
    <row r="58" spans="1:9">
      <c r="A58" s="20" t="s">
        <v>210</v>
      </c>
      <c r="B58" s="904" t="s">
        <v>232</v>
      </c>
      <c r="C58" s="904"/>
      <c r="D58" s="904"/>
      <c r="E58" s="904"/>
      <c r="F58" s="904"/>
      <c r="G58" s="28">
        <v>2E-3</v>
      </c>
      <c r="H58" s="988">
        <f t="shared" si="0"/>
        <v>0</v>
      </c>
      <c r="I58" s="989"/>
    </row>
    <row r="59" spans="1:9">
      <c r="A59" s="56" t="s">
        <v>233</v>
      </c>
      <c r="B59" s="1027" t="s">
        <v>234</v>
      </c>
      <c r="C59" s="1027"/>
      <c r="D59" s="1027"/>
      <c r="E59" s="1027"/>
      <c r="F59" s="1027"/>
      <c r="G59" s="57">
        <v>0.08</v>
      </c>
      <c r="H59" s="1014">
        <f t="shared" si="0"/>
        <v>0</v>
      </c>
      <c r="I59" s="1015"/>
    </row>
    <row r="60" spans="1:9" ht="12.75" thickBot="1">
      <c r="A60" s="1016" t="s">
        <v>221</v>
      </c>
      <c r="B60" s="1017"/>
      <c r="C60" s="1017"/>
      <c r="D60" s="1017"/>
      <c r="E60" s="1017"/>
      <c r="F60" s="1018"/>
      <c r="G60" s="58">
        <f>SUM(G52:G59)</f>
        <v>0.36799999999999999</v>
      </c>
      <c r="H60" s="1001">
        <f>SUM(H52:I59)</f>
        <v>0</v>
      </c>
      <c r="I60" s="1002"/>
    </row>
    <row r="61" spans="1:9" ht="31.5" customHeight="1" thickBot="1">
      <c r="A61" s="1003" t="s">
        <v>38</v>
      </c>
      <c r="B61" s="886"/>
      <c r="C61" s="886"/>
      <c r="D61" s="886"/>
      <c r="E61" s="886"/>
      <c r="F61" s="886"/>
      <c r="G61" s="886"/>
      <c r="H61" s="886"/>
      <c r="I61" s="887"/>
    </row>
    <row r="62" spans="1:9" ht="14.45" customHeight="1">
      <c r="A62" s="998" t="s">
        <v>235</v>
      </c>
      <c r="B62" s="999"/>
      <c r="C62" s="999"/>
      <c r="D62" s="999"/>
      <c r="E62" s="999"/>
      <c r="F62" s="999"/>
      <c r="G62" s="999"/>
      <c r="H62" s="999"/>
      <c r="I62" s="1000"/>
    </row>
    <row r="63" spans="1:9" ht="14.45" customHeight="1">
      <c r="A63" s="54" t="s">
        <v>236</v>
      </c>
      <c r="B63" s="990" t="s">
        <v>237</v>
      </c>
      <c r="C63" s="991"/>
      <c r="D63" s="991"/>
      <c r="E63" s="991"/>
      <c r="F63" s="991"/>
      <c r="G63" s="992"/>
      <c r="H63" s="990" t="s">
        <v>192</v>
      </c>
      <c r="I63" s="997"/>
    </row>
    <row r="64" spans="1:9" ht="14.45" customHeight="1">
      <c r="A64" s="987" t="s">
        <v>149</v>
      </c>
      <c r="B64" s="840" t="s">
        <v>238</v>
      </c>
      <c r="C64" s="27" t="s">
        <v>239</v>
      </c>
      <c r="D64" s="27" t="s">
        <v>240</v>
      </c>
      <c r="E64" s="30" t="s">
        <v>241</v>
      </c>
      <c r="F64" s="27" t="s">
        <v>242</v>
      </c>
      <c r="G64" s="27" t="s">
        <v>243</v>
      </c>
      <c r="H64" s="993"/>
      <c r="I64" s="994"/>
    </row>
    <row r="65" spans="1:12">
      <c r="A65" s="987"/>
      <c r="B65" s="840"/>
      <c r="C65" s="22" t="s">
        <v>173</v>
      </c>
      <c r="D65" s="31"/>
      <c r="E65" s="23"/>
      <c r="F65" s="59"/>
      <c r="G65" s="32">
        <v>0.06</v>
      </c>
      <c r="H65" s="995"/>
      <c r="I65" s="996"/>
      <c r="K65" s="18"/>
    </row>
    <row r="66" spans="1:12" ht="14.45" customHeight="1">
      <c r="A66" s="987" t="s">
        <v>150</v>
      </c>
      <c r="B66" s="840" t="s">
        <v>244</v>
      </c>
      <c r="C66" s="27" t="s">
        <v>239</v>
      </c>
      <c r="D66" s="27" t="s">
        <v>240</v>
      </c>
      <c r="E66" s="27"/>
      <c r="F66" s="27" t="s">
        <v>242</v>
      </c>
      <c r="G66" s="27" t="s">
        <v>243</v>
      </c>
      <c r="H66" s="993"/>
      <c r="I66" s="994"/>
    </row>
    <row r="67" spans="1:12" ht="14.45" customHeight="1">
      <c r="A67" s="987"/>
      <c r="B67" s="840"/>
      <c r="C67" s="22" t="s">
        <v>173</v>
      </c>
      <c r="D67" s="31"/>
      <c r="E67" s="23"/>
      <c r="F67" s="59"/>
      <c r="G67" s="32">
        <v>0.2</v>
      </c>
      <c r="H67" s="995"/>
      <c r="I67" s="996"/>
      <c r="L67" s="33"/>
    </row>
    <row r="68" spans="1:12" ht="14.45" customHeight="1">
      <c r="A68" s="20" t="s">
        <v>151</v>
      </c>
      <c r="B68" s="913" t="s">
        <v>245</v>
      </c>
      <c r="C68" s="914"/>
      <c r="D68" s="914"/>
      <c r="E68" s="914"/>
      <c r="F68" s="914"/>
      <c r="G68" s="915"/>
      <c r="H68" s="924"/>
      <c r="I68" s="925"/>
    </row>
    <row r="69" spans="1:12">
      <c r="A69" s="20" t="s">
        <v>152</v>
      </c>
      <c r="B69" s="913" t="s">
        <v>246</v>
      </c>
      <c r="C69" s="914"/>
      <c r="D69" s="914"/>
      <c r="E69" s="914"/>
      <c r="F69" s="914"/>
      <c r="G69" s="915"/>
      <c r="H69" s="924"/>
      <c r="I69" s="925"/>
    </row>
    <row r="70" spans="1:12">
      <c r="A70" s="20" t="s">
        <v>153</v>
      </c>
      <c r="B70" s="913" t="s">
        <v>85</v>
      </c>
      <c r="C70" s="914"/>
      <c r="D70" s="914"/>
      <c r="E70" s="914"/>
      <c r="F70" s="914"/>
      <c r="G70" s="915"/>
      <c r="H70" s="924"/>
      <c r="I70" s="925"/>
    </row>
    <row r="71" spans="1:12">
      <c r="A71" s="20" t="s">
        <v>154</v>
      </c>
      <c r="B71" s="913" t="s">
        <v>86</v>
      </c>
      <c r="C71" s="914"/>
      <c r="D71" s="914"/>
      <c r="E71" s="914"/>
      <c r="F71" s="914"/>
      <c r="G71" s="915"/>
      <c r="H71" s="924"/>
      <c r="I71" s="925"/>
    </row>
    <row r="72" spans="1:12">
      <c r="A72" s="56" t="s">
        <v>210</v>
      </c>
      <c r="B72" s="973" t="s">
        <v>247</v>
      </c>
      <c r="C72" s="974"/>
      <c r="D72" s="974"/>
      <c r="E72" s="974"/>
      <c r="F72" s="974"/>
      <c r="G72" s="975"/>
      <c r="H72" s="981"/>
      <c r="I72" s="982"/>
    </row>
    <row r="73" spans="1:12" ht="12.75" thickBot="1">
      <c r="A73" s="968" t="s">
        <v>221</v>
      </c>
      <c r="B73" s="969"/>
      <c r="C73" s="969"/>
      <c r="D73" s="969"/>
      <c r="E73" s="969"/>
      <c r="F73" s="969"/>
      <c r="G73" s="970"/>
      <c r="H73" s="966"/>
      <c r="I73" s="967"/>
    </row>
    <row r="74" spans="1:12" ht="12.75" thickBot="1">
      <c r="A74" s="885"/>
      <c r="B74" s="886"/>
      <c r="C74" s="886"/>
      <c r="D74" s="886"/>
      <c r="E74" s="886"/>
      <c r="F74" s="886"/>
      <c r="G74" s="886"/>
      <c r="H74" s="886"/>
      <c r="I74" s="887"/>
    </row>
    <row r="75" spans="1:12" ht="14.45" customHeight="1">
      <c r="A75" s="978" t="s">
        <v>248</v>
      </c>
      <c r="B75" s="979"/>
      <c r="C75" s="979"/>
      <c r="D75" s="979"/>
      <c r="E75" s="979"/>
      <c r="F75" s="979"/>
      <c r="G75" s="979"/>
      <c r="H75" s="979"/>
      <c r="I75" s="980"/>
    </row>
    <row r="76" spans="1:12" ht="14.45" customHeight="1">
      <c r="A76" s="52">
        <v>2</v>
      </c>
      <c r="B76" s="951" t="s">
        <v>249</v>
      </c>
      <c r="C76" s="952"/>
      <c r="D76" s="952"/>
      <c r="E76" s="952"/>
      <c r="F76" s="952"/>
      <c r="G76" s="953"/>
      <c r="H76" s="983" t="s">
        <v>192</v>
      </c>
      <c r="I76" s="984"/>
    </row>
    <row r="77" spans="1:12" ht="14.45" customHeight="1">
      <c r="A77" s="20" t="s">
        <v>218</v>
      </c>
      <c r="B77" s="913" t="s">
        <v>584</v>
      </c>
      <c r="C77" s="914"/>
      <c r="D77" s="914"/>
      <c r="E77" s="914"/>
      <c r="F77" s="914"/>
      <c r="G77" s="915"/>
      <c r="H77" s="985">
        <f>H48</f>
        <v>0</v>
      </c>
      <c r="I77" s="986"/>
    </row>
    <row r="78" spans="1:12" ht="14.45" customHeight="1">
      <c r="A78" s="20" t="s">
        <v>223</v>
      </c>
      <c r="B78" s="913" t="s">
        <v>224</v>
      </c>
      <c r="C78" s="914"/>
      <c r="D78" s="914"/>
      <c r="E78" s="914"/>
      <c r="F78" s="914"/>
      <c r="G78" s="915"/>
      <c r="H78" s="985">
        <f>H60</f>
        <v>0</v>
      </c>
      <c r="I78" s="986"/>
    </row>
    <row r="79" spans="1:12" ht="14.45" customHeight="1">
      <c r="A79" s="56" t="s">
        <v>236</v>
      </c>
      <c r="B79" s="973" t="s">
        <v>237</v>
      </c>
      <c r="C79" s="974"/>
      <c r="D79" s="974"/>
      <c r="E79" s="974"/>
      <c r="F79" s="974"/>
      <c r="G79" s="975"/>
      <c r="H79" s="976">
        <f>H73</f>
        <v>0</v>
      </c>
      <c r="I79" s="977"/>
    </row>
    <row r="80" spans="1:12" ht="12.75" thickBot="1">
      <c r="A80" s="968" t="s">
        <v>221</v>
      </c>
      <c r="B80" s="969"/>
      <c r="C80" s="969"/>
      <c r="D80" s="969"/>
      <c r="E80" s="969"/>
      <c r="F80" s="969"/>
      <c r="G80" s="970"/>
      <c r="H80" s="971">
        <f>SUM(H77:I79)</f>
        <v>0</v>
      </c>
      <c r="I80" s="972"/>
    </row>
    <row r="81" spans="1:9" ht="12.75" thickBot="1">
      <c r="A81" s="885"/>
      <c r="B81" s="886"/>
      <c r="C81" s="886"/>
      <c r="D81" s="886"/>
      <c r="E81" s="886"/>
      <c r="F81" s="886"/>
      <c r="G81" s="886"/>
      <c r="H81" s="886"/>
      <c r="I81" s="887"/>
    </row>
    <row r="82" spans="1:9" ht="14.45" customHeight="1" thickBot="1">
      <c r="A82" s="956" t="s">
        <v>585</v>
      </c>
      <c r="B82" s="957"/>
      <c r="C82" s="957"/>
      <c r="D82" s="957"/>
      <c r="E82" s="957"/>
      <c r="F82" s="957"/>
      <c r="G82" s="957"/>
      <c r="H82" s="957"/>
      <c r="I82" s="958"/>
    </row>
    <row r="83" spans="1:9" ht="12" customHeight="1">
      <c r="A83" s="52">
        <v>3</v>
      </c>
      <c r="B83" s="959" t="s">
        <v>586</v>
      </c>
      <c r="C83" s="959"/>
      <c r="D83" s="959"/>
      <c r="E83" s="959"/>
      <c r="F83" s="954" t="s">
        <v>193</v>
      </c>
      <c r="G83" s="954"/>
      <c r="H83" s="954" t="s">
        <v>192</v>
      </c>
      <c r="I83" s="955"/>
    </row>
    <row r="84" spans="1:9">
      <c r="A84" s="20" t="s">
        <v>149</v>
      </c>
      <c r="B84" s="904" t="s">
        <v>587</v>
      </c>
      <c r="C84" s="904"/>
      <c r="D84" s="904"/>
      <c r="E84" s="904"/>
      <c r="F84" s="905">
        <v>4.1999999999999997E-3</v>
      </c>
      <c r="G84" s="905"/>
      <c r="H84" s="871"/>
      <c r="I84" s="872"/>
    </row>
    <row r="85" spans="1:9" ht="14.45" customHeight="1">
      <c r="A85" s="20" t="s">
        <v>150</v>
      </c>
      <c r="B85" s="904" t="s">
        <v>588</v>
      </c>
      <c r="C85" s="904"/>
      <c r="D85" s="904"/>
      <c r="E85" s="904"/>
      <c r="F85" s="905">
        <f>F84*G59</f>
        <v>2.9999999999999997E-4</v>
      </c>
      <c r="G85" s="905"/>
      <c r="H85" s="871"/>
      <c r="I85" s="872"/>
    </row>
    <row r="86" spans="1:9" ht="14.45" customHeight="1">
      <c r="A86" s="20" t="s">
        <v>151</v>
      </c>
      <c r="B86" s="904" t="s">
        <v>589</v>
      </c>
      <c r="C86" s="904"/>
      <c r="D86" s="904"/>
      <c r="E86" s="904"/>
      <c r="F86" s="905">
        <v>2.0999999999999999E-3</v>
      </c>
      <c r="G86" s="905"/>
      <c r="H86" s="871"/>
      <c r="I86" s="872"/>
    </row>
    <row r="87" spans="1:9" ht="13.15" customHeight="1">
      <c r="A87" s="20" t="s">
        <v>152</v>
      </c>
      <c r="B87" s="904" t="s">
        <v>590</v>
      </c>
      <c r="C87" s="904"/>
      <c r="D87" s="904"/>
      <c r="E87" s="904"/>
      <c r="F87" s="962">
        <v>1.9400000000000001E-2</v>
      </c>
      <c r="G87" s="963"/>
      <c r="H87" s="871"/>
      <c r="I87" s="872"/>
    </row>
    <row r="88" spans="1:9" ht="28.5" customHeight="1">
      <c r="A88" s="20" t="s">
        <v>153</v>
      </c>
      <c r="B88" s="904" t="s">
        <v>591</v>
      </c>
      <c r="C88" s="904"/>
      <c r="D88" s="904"/>
      <c r="E88" s="904"/>
      <c r="F88" s="964">
        <f>G60*F87</f>
        <v>7.1000000000000004E-3</v>
      </c>
      <c r="G88" s="965"/>
      <c r="H88" s="871"/>
      <c r="I88" s="872"/>
    </row>
    <row r="89" spans="1:9" ht="14.45" customHeight="1">
      <c r="A89" s="20" t="s">
        <v>154</v>
      </c>
      <c r="B89" s="904" t="s">
        <v>592</v>
      </c>
      <c r="C89" s="904"/>
      <c r="D89" s="904"/>
      <c r="E89" s="904"/>
      <c r="F89" s="960">
        <v>3.2000000000000001E-2</v>
      </c>
      <c r="G89" s="961"/>
      <c r="H89" s="871"/>
      <c r="I89" s="872"/>
    </row>
    <row r="90" spans="1:9" ht="12.75" thickBot="1">
      <c r="A90" s="936" t="s">
        <v>221</v>
      </c>
      <c r="B90" s="937"/>
      <c r="C90" s="937"/>
      <c r="D90" s="937"/>
      <c r="E90" s="937"/>
      <c r="F90" s="939">
        <f>SUM(F84:G89)</f>
        <v>6.5100000000000005E-2</v>
      </c>
      <c r="G90" s="939"/>
      <c r="H90" s="943"/>
      <c r="I90" s="944"/>
    </row>
    <row r="91" spans="1:9" ht="12.75" thickBot="1">
      <c r="A91" s="885"/>
      <c r="B91" s="886"/>
      <c r="C91" s="886"/>
      <c r="D91" s="886"/>
      <c r="E91" s="886"/>
      <c r="F91" s="886"/>
      <c r="G91" s="886"/>
      <c r="H91" s="886"/>
      <c r="I91" s="887"/>
    </row>
    <row r="92" spans="1:9" ht="12" customHeight="1">
      <c r="A92" s="919" t="s">
        <v>593</v>
      </c>
      <c r="B92" s="920"/>
      <c r="C92" s="920"/>
      <c r="D92" s="920"/>
      <c r="E92" s="920"/>
      <c r="F92" s="920"/>
      <c r="G92" s="920"/>
      <c r="H92" s="920"/>
      <c r="I92" s="921"/>
    </row>
    <row r="93" spans="1:9" ht="12" customHeight="1">
      <c r="A93" s="946" t="s">
        <v>594</v>
      </c>
      <c r="B93" s="842"/>
      <c r="C93" s="842"/>
      <c r="D93" s="842"/>
      <c r="E93" s="842"/>
      <c r="F93" s="842"/>
      <c r="G93" s="842"/>
      <c r="H93" s="842"/>
      <c r="I93" s="931"/>
    </row>
    <row r="94" spans="1:9" ht="14.45" customHeight="1">
      <c r="A94" s="53" t="s">
        <v>595</v>
      </c>
      <c r="B94" s="876" t="s">
        <v>596</v>
      </c>
      <c r="C94" s="876"/>
      <c r="D94" s="876"/>
      <c r="E94" s="876"/>
      <c r="F94" s="842" t="s">
        <v>193</v>
      </c>
      <c r="G94" s="842"/>
      <c r="H94" s="842" t="s">
        <v>192</v>
      </c>
      <c r="I94" s="931"/>
    </row>
    <row r="95" spans="1:9" ht="14.45" customHeight="1">
      <c r="A95" s="20" t="s">
        <v>149</v>
      </c>
      <c r="B95" s="904" t="s">
        <v>597</v>
      </c>
      <c r="C95" s="904"/>
      <c r="D95" s="904"/>
      <c r="E95" s="904"/>
      <c r="F95" s="945">
        <v>8.3299999999999999E-2</v>
      </c>
      <c r="G95" s="945">
        <f>((1/12)+(1/12/3))/12</f>
        <v>9.2599999999999991E-3</v>
      </c>
      <c r="H95" s="871"/>
      <c r="I95" s="872"/>
    </row>
    <row r="96" spans="1:9" ht="14.45" customHeight="1">
      <c r="A96" s="20" t="s">
        <v>150</v>
      </c>
      <c r="B96" s="904" t="s">
        <v>598</v>
      </c>
      <c r="C96" s="904"/>
      <c r="D96" s="904"/>
      <c r="E96" s="904"/>
      <c r="F96" s="905">
        <v>2.2200000000000001E-2</v>
      </c>
      <c r="G96" s="905">
        <f>15/12/30</f>
        <v>4.1700000000000001E-2</v>
      </c>
      <c r="H96" s="871"/>
      <c r="I96" s="872"/>
    </row>
    <row r="97" spans="1:10" ht="14.45" customHeight="1">
      <c r="A97" s="20" t="s">
        <v>151</v>
      </c>
      <c r="B97" s="904" t="s">
        <v>599</v>
      </c>
      <c r="C97" s="904"/>
      <c r="D97" s="904"/>
      <c r="E97" s="904"/>
      <c r="F97" s="947">
        <f>4%/100</f>
        <v>4.0000000000000002E-4</v>
      </c>
      <c r="G97" s="905">
        <f>(4.16/30/12)*0.015</f>
        <v>2.0000000000000001E-4</v>
      </c>
      <c r="H97" s="871"/>
      <c r="I97" s="872"/>
    </row>
    <row r="98" spans="1:10" ht="14.45" customHeight="1">
      <c r="A98" s="20" t="s">
        <v>152</v>
      </c>
      <c r="B98" s="904" t="s">
        <v>600</v>
      </c>
      <c r="C98" s="904"/>
      <c r="D98" s="904"/>
      <c r="E98" s="904"/>
      <c r="F98" s="905">
        <v>2.0000000000000001E-4</v>
      </c>
      <c r="G98" s="905">
        <f>(15/30/12)*0.0078</f>
        <v>2.9999999999999997E-4</v>
      </c>
      <c r="H98" s="871"/>
      <c r="I98" s="872"/>
    </row>
    <row r="99" spans="1:10" ht="14.45" customHeight="1">
      <c r="A99" s="20" t="s">
        <v>153</v>
      </c>
      <c r="B99" s="904" t="s">
        <v>601</v>
      </c>
      <c r="C99" s="904"/>
      <c r="D99" s="904"/>
      <c r="E99" s="904"/>
      <c r="F99" s="905">
        <v>1.4E-3</v>
      </c>
      <c r="G99" s="905">
        <f>(120/30)*0.05*(0.0358/12)</f>
        <v>5.9999999999999995E-4</v>
      </c>
      <c r="H99" s="871"/>
      <c r="I99" s="872"/>
    </row>
    <row r="100" spans="1:10" ht="14.45" customHeight="1">
      <c r="A100" s="20" t="s">
        <v>154</v>
      </c>
      <c r="B100" s="904" t="s">
        <v>37</v>
      </c>
      <c r="C100" s="904"/>
      <c r="D100" s="904"/>
      <c r="E100" s="904"/>
      <c r="F100" s="905"/>
      <c r="G100" s="905"/>
      <c r="H100" s="871"/>
      <c r="I100" s="872"/>
    </row>
    <row r="101" spans="1:10" ht="12.75" thickBot="1">
      <c r="A101" s="902" t="s">
        <v>221</v>
      </c>
      <c r="B101" s="903"/>
      <c r="C101" s="903"/>
      <c r="D101" s="903"/>
      <c r="E101" s="903"/>
      <c r="F101" s="948">
        <f>SUM(F95:F100)</f>
        <v>0.1075</v>
      </c>
      <c r="G101" s="948"/>
      <c r="H101" s="949"/>
      <c r="I101" s="950"/>
    </row>
    <row r="102" spans="1:10" ht="12.75" thickBot="1">
      <c r="A102" s="885"/>
      <c r="B102" s="886"/>
      <c r="C102" s="886"/>
      <c r="D102" s="886"/>
      <c r="E102" s="886"/>
      <c r="F102" s="886"/>
      <c r="G102" s="886"/>
      <c r="H102" s="886"/>
      <c r="I102" s="887"/>
    </row>
    <row r="103" spans="1:10" ht="14.45" customHeight="1">
      <c r="A103" s="940" t="s">
        <v>602</v>
      </c>
      <c r="B103" s="941"/>
      <c r="C103" s="941"/>
      <c r="D103" s="941"/>
      <c r="E103" s="941"/>
      <c r="F103" s="941"/>
      <c r="G103" s="941"/>
      <c r="H103" s="941"/>
      <c r="I103" s="942"/>
    </row>
    <row r="104" spans="1:10" ht="14.45" customHeight="1">
      <c r="A104" s="53" t="s">
        <v>603</v>
      </c>
      <c r="B104" s="876" t="s">
        <v>604</v>
      </c>
      <c r="C104" s="876"/>
      <c r="D104" s="876"/>
      <c r="E104" s="876"/>
      <c r="F104" s="842" t="s">
        <v>193</v>
      </c>
      <c r="G104" s="842"/>
      <c r="H104" s="842" t="s">
        <v>192</v>
      </c>
      <c r="I104" s="931"/>
    </row>
    <row r="105" spans="1:10" ht="14.45" customHeight="1">
      <c r="A105" s="20" t="s">
        <v>149</v>
      </c>
      <c r="B105" s="1164" t="s">
        <v>605</v>
      </c>
      <c r="C105" s="883"/>
      <c r="D105" s="883"/>
      <c r="E105" s="884"/>
      <c r="F105" s="938"/>
      <c r="G105" s="938"/>
      <c r="H105" s="934">
        <v>0</v>
      </c>
      <c r="I105" s="935"/>
    </row>
    <row r="106" spans="1:10" ht="12.75" thickBot="1">
      <c r="A106" s="902" t="s">
        <v>221</v>
      </c>
      <c r="B106" s="903"/>
      <c r="C106" s="903"/>
      <c r="D106" s="903"/>
      <c r="E106" s="903"/>
      <c r="F106" s="903">
        <f>SUM(F105)</f>
        <v>0</v>
      </c>
      <c r="G106" s="903"/>
      <c r="H106" s="926">
        <f>SUM(H105)</f>
        <v>0</v>
      </c>
      <c r="I106" s="927"/>
    </row>
    <row r="107" spans="1:10" ht="12.75" thickBot="1">
      <c r="A107" s="885"/>
      <c r="B107" s="886"/>
      <c r="C107" s="886"/>
      <c r="D107" s="886"/>
      <c r="E107" s="886"/>
      <c r="F107" s="886"/>
      <c r="G107" s="886"/>
      <c r="H107" s="886"/>
      <c r="I107" s="887"/>
    </row>
    <row r="108" spans="1:10" ht="14.45" customHeight="1">
      <c r="A108" s="919" t="s">
        <v>606</v>
      </c>
      <c r="B108" s="920"/>
      <c r="C108" s="920"/>
      <c r="D108" s="920"/>
      <c r="E108" s="920"/>
      <c r="F108" s="920"/>
      <c r="G108" s="920"/>
      <c r="H108" s="920"/>
      <c r="I108" s="921"/>
    </row>
    <row r="109" spans="1:10" ht="14.45" customHeight="1">
      <c r="A109" s="49">
        <v>4</v>
      </c>
      <c r="B109" s="876" t="s">
        <v>249</v>
      </c>
      <c r="C109" s="876"/>
      <c r="D109" s="876"/>
      <c r="E109" s="876"/>
      <c r="F109" s="876"/>
      <c r="G109" s="876"/>
      <c r="H109" s="842" t="s">
        <v>192</v>
      </c>
      <c r="I109" s="931"/>
    </row>
    <row r="110" spans="1:10" ht="14.45" customHeight="1">
      <c r="A110" s="20" t="s">
        <v>595</v>
      </c>
      <c r="B110" s="904" t="s">
        <v>607</v>
      </c>
      <c r="C110" s="904"/>
      <c r="D110" s="904"/>
      <c r="E110" s="904"/>
      <c r="F110" s="904"/>
      <c r="G110" s="904"/>
      <c r="H110" s="934">
        <f>H101</f>
        <v>0</v>
      </c>
      <c r="I110" s="935"/>
    </row>
    <row r="111" spans="1:10" ht="12" customHeight="1">
      <c r="A111" s="20" t="s">
        <v>603</v>
      </c>
      <c r="B111" s="904" t="s">
        <v>604</v>
      </c>
      <c r="C111" s="904"/>
      <c r="D111" s="904"/>
      <c r="E111" s="904"/>
      <c r="F111" s="904"/>
      <c r="G111" s="904"/>
      <c r="H111" s="934">
        <f>H106</f>
        <v>0</v>
      </c>
      <c r="I111" s="935"/>
    </row>
    <row r="112" spans="1:10" ht="12.75" thickBot="1">
      <c r="A112" s="936" t="s">
        <v>221</v>
      </c>
      <c r="B112" s="937"/>
      <c r="C112" s="937"/>
      <c r="D112" s="937"/>
      <c r="E112" s="937"/>
      <c r="F112" s="937"/>
      <c r="G112" s="937"/>
      <c r="H112" s="932">
        <f>SUM(H110:I111)</f>
        <v>0</v>
      </c>
      <c r="I112" s="933"/>
      <c r="J112" s="34"/>
    </row>
    <row r="113" spans="1:9" ht="12.75" thickBot="1">
      <c r="A113" s="885"/>
      <c r="B113" s="886"/>
      <c r="C113" s="886"/>
      <c r="D113" s="886"/>
      <c r="E113" s="886"/>
      <c r="F113" s="886"/>
      <c r="G113" s="886"/>
      <c r="H113" s="886"/>
      <c r="I113" s="887"/>
    </row>
    <row r="114" spans="1:9" ht="14.45" customHeight="1">
      <c r="A114" s="919" t="s">
        <v>608</v>
      </c>
      <c r="B114" s="920"/>
      <c r="C114" s="920"/>
      <c r="D114" s="920"/>
      <c r="E114" s="920"/>
      <c r="F114" s="920"/>
      <c r="G114" s="920"/>
      <c r="H114" s="920"/>
      <c r="I114" s="921"/>
    </row>
    <row r="115" spans="1:9" ht="12" customHeight="1">
      <c r="A115" s="49">
        <v>5</v>
      </c>
      <c r="B115" s="928" t="s">
        <v>165</v>
      </c>
      <c r="C115" s="929"/>
      <c r="D115" s="929"/>
      <c r="E115" s="929"/>
      <c r="F115" s="929"/>
      <c r="G115" s="930"/>
      <c r="H115" s="908" t="s">
        <v>192</v>
      </c>
      <c r="I115" s="909"/>
    </row>
    <row r="116" spans="1:9" ht="14.45" customHeight="1">
      <c r="A116" s="20" t="s">
        <v>149</v>
      </c>
      <c r="B116" s="913" t="s">
        <v>609</v>
      </c>
      <c r="C116" s="914"/>
      <c r="D116" s="914"/>
      <c r="E116" s="914"/>
      <c r="F116" s="914"/>
      <c r="G116" s="915"/>
      <c r="H116" s="924"/>
      <c r="I116" s="925"/>
    </row>
    <row r="117" spans="1:9" ht="14.45" customHeight="1">
      <c r="A117" s="20" t="s">
        <v>150</v>
      </c>
      <c r="B117" s="913" t="s">
        <v>610</v>
      </c>
      <c r="C117" s="914"/>
      <c r="D117" s="914"/>
      <c r="E117" s="914"/>
      <c r="F117" s="914"/>
      <c r="G117" s="915"/>
      <c r="H117" s="924"/>
      <c r="I117" s="925"/>
    </row>
    <row r="118" spans="1:9" ht="14.45" customHeight="1">
      <c r="A118" s="20" t="s">
        <v>151</v>
      </c>
      <c r="B118" s="913" t="s">
        <v>611</v>
      </c>
      <c r="C118" s="914"/>
      <c r="D118" s="914"/>
      <c r="E118" s="914"/>
      <c r="F118" s="914"/>
      <c r="G118" s="915"/>
      <c r="H118" s="924"/>
      <c r="I118" s="925"/>
    </row>
    <row r="119" spans="1:9">
      <c r="A119" s="20" t="s">
        <v>152</v>
      </c>
      <c r="B119" s="913" t="s">
        <v>312</v>
      </c>
      <c r="C119" s="914"/>
      <c r="D119" s="914"/>
      <c r="E119" s="914"/>
      <c r="F119" s="914"/>
      <c r="G119" s="915"/>
      <c r="H119" s="924"/>
      <c r="I119" s="925"/>
    </row>
    <row r="120" spans="1:9" ht="12.75" thickBot="1">
      <c r="A120" s="916" t="s">
        <v>221</v>
      </c>
      <c r="B120" s="917"/>
      <c r="C120" s="917"/>
      <c r="D120" s="917"/>
      <c r="E120" s="917"/>
      <c r="F120" s="917"/>
      <c r="G120" s="918"/>
      <c r="H120" s="906"/>
      <c r="I120" s="907"/>
    </row>
    <row r="121" spans="1:9" ht="12.75" thickBot="1">
      <c r="A121" s="885"/>
      <c r="B121" s="886"/>
      <c r="C121" s="886"/>
      <c r="D121" s="886"/>
      <c r="E121" s="886"/>
      <c r="F121" s="886"/>
      <c r="G121" s="886"/>
      <c r="H121" s="886"/>
      <c r="I121" s="887"/>
    </row>
    <row r="122" spans="1:9" ht="14.45" customHeight="1">
      <c r="A122" s="919" t="s">
        <v>612</v>
      </c>
      <c r="B122" s="920"/>
      <c r="C122" s="920"/>
      <c r="D122" s="920"/>
      <c r="E122" s="920"/>
      <c r="F122" s="920"/>
      <c r="G122" s="920"/>
      <c r="H122" s="920"/>
      <c r="I122" s="921"/>
    </row>
    <row r="123" spans="1:9" ht="14.45" customHeight="1">
      <c r="A123" s="513">
        <v>6</v>
      </c>
      <c r="B123" s="1217" t="s">
        <v>613</v>
      </c>
      <c r="C123" s="1218"/>
      <c r="D123" s="1218"/>
      <c r="E123" s="1219"/>
      <c r="F123" s="908" t="s">
        <v>193</v>
      </c>
      <c r="G123" s="880"/>
      <c r="H123" s="908" t="s">
        <v>192</v>
      </c>
      <c r="I123" s="909"/>
    </row>
    <row r="124" spans="1:9" ht="14.45" customHeight="1">
      <c r="A124" s="513">
        <v>6</v>
      </c>
      <c r="B124" s="910" t="s">
        <v>613</v>
      </c>
      <c r="C124" s="911"/>
      <c r="D124" s="911"/>
      <c r="E124" s="912"/>
      <c r="F124" s="514"/>
      <c r="G124" s="515"/>
      <c r="H124" s="514"/>
      <c r="I124" s="516">
        <f>H41+H60</f>
        <v>0</v>
      </c>
    </row>
    <row r="125" spans="1:9">
      <c r="A125" s="20" t="s">
        <v>149</v>
      </c>
      <c r="B125" s="894" t="s">
        <v>614</v>
      </c>
      <c r="C125" s="895"/>
      <c r="D125" s="895"/>
      <c r="E125" s="896"/>
      <c r="F125" s="898"/>
      <c r="G125" s="899"/>
      <c r="H125" s="871">
        <f>I124*F125</f>
        <v>0</v>
      </c>
      <c r="I125" s="872"/>
    </row>
    <row r="126" spans="1:9">
      <c r="A126" s="20" t="s">
        <v>150</v>
      </c>
      <c r="B126" s="894" t="s">
        <v>144</v>
      </c>
      <c r="C126" s="895"/>
      <c r="D126" s="895"/>
      <c r="E126" s="896"/>
      <c r="F126" s="898"/>
      <c r="G126" s="899"/>
      <c r="H126" s="871">
        <f>I124*F126</f>
        <v>0</v>
      </c>
      <c r="I126" s="1220"/>
    </row>
    <row r="127" spans="1:9">
      <c r="A127" s="878" t="s">
        <v>169</v>
      </c>
      <c r="B127" s="879"/>
      <c r="C127" s="879"/>
      <c r="D127" s="879"/>
      <c r="E127" s="880"/>
      <c r="F127" s="881"/>
      <c r="G127" s="882"/>
      <c r="H127" s="900">
        <f>SUM(H125:I126)</f>
        <v>0</v>
      </c>
      <c r="I127" s="901"/>
    </row>
    <row r="128" spans="1:9">
      <c r="A128" s="20" t="s">
        <v>151</v>
      </c>
      <c r="B128" s="894" t="s">
        <v>145</v>
      </c>
      <c r="C128" s="895"/>
      <c r="D128" s="895"/>
      <c r="E128" s="896"/>
      <c r="F128" s="898"/>
      <c r="G128" s="899"/>
      <c r="H128" s="897"/>
      <c r="I128" s="872"/>
    </row>
    <row r="129" spans="1:13" ht="12" customHeight="1">
      <c r="A129" s="865" t="s">
        <v>615</v>
      </c>
      <c r="B129" s="866"/>
      <c r="C129" s="867" t="s">
        <v>616</v>
      </c>
      <c r="D129" s="868"/>
      <c r="E129" s="21" t="s">
        <v>617</v>
      </c>
      <c r="F129" s="898"/>
      <c r="G129" s="899"/>
      <c r="H129" s="871">
        <f>$H$144*F129</f>
        <v>0</v>
      </c>
      <c r="I129" s="872"/>
    </row>
    <row r="130" spans="1:13">
      <c r="A130" s="865" t="s">
        <v>618</v>
      </c>
      <c r="B130" s="866"/>
      <c r="C130" s="869"/>
      <c r="D130" s="870"/>
      <c r="E130" s="21" t="s">
        <v>619</v>
      </c>
      <c r="F130" s="898"/>
      <c r="G130" s="899"/>
      <c r="H130" s="871">
        <f>$H$144*F130</f>
        <v>0</v>
      </c>
      <c r="I130" s="872"/>
    </row>
    <row r="131" spans="1:13">
      <c r="A131" s="865" t="s">
        <v>620</v>
      </c>
      <c r="B131" s="866"/>
      <c r="C131" s="883" t="s">
        <v>621</v>
      </c>
      <c r="D131" s="884"/>
      <c r="E131" s="21" t="s">
        <v>622</v>
      </c>
      <c r="F131" s="898"/>
      <c r="G131" s="899"/>
      <c r="H131" s="871">
        <f>$H$144*F131</f>
        <v>0</v>
      </c>
      <c r="I131" s="872"/>
    </row>
    <row r="132" spans="1:13">
      <c r="A132" s="878" t="s">
        <v>169</v>
      </c>
      <c r="B132" s="879"/>
      <c r="C132" s="879"/>
      <c r="D132" s="879"/>
      <c r="E132" s="880"/>
      <c r="F132" s="881"/>
      <c r="G132" s="882"/>
      <c r="H132" s="900">
        <f>SUM(H129:I131)</f>
        <v>0</v>
      </c>
      <c r="I132" s="901"/>
    </row>
    <row r="133" spans="1:13" ht="12.75" thickBot="1">
      <c r="A133" s="858" t="s">
        <v>221</v>
      </c>
      <c r="B133" s="859"/>
      <c r="C133" s="859"/>
      <c r="D133" s="859"/>
      <c r="E133" s="860"/>
      <c r="F133" s="892"/>
      <c r="G133" s="893"/>
      <c r="H133" s="888">
        <f>SUM(H127,H132)</f>
        <v>0</v>
      </c>
      <c r="I133" s="889"/>
    </row>
    <row r="134" spans="1:13" ht="12.75" thickBot="1">
      <c r="A134" s="885"/>
      <c r="B134" s="886"/>
      <c r="C134" s="886"/>
      <c r="D134" s="886"/>
      <c r="E134" s="886"/>
      <c r="F134" s="886"/>
      <c r="G134" s="886"/>
      <c r="H134" s="886"/>
      <c r="I134" s="887"/>
    </row>
    <row r="135" spans="1:13" ht="14.45" customHeight="1">
      <c r="A135" s="873" t="s">
        <v>623</v>
      </c>
      <c r="B135" s="874"/>
      <c r="C135" s="874"/>
      <c r="D135" s="874"/>
      <c r="E135" s="874"/>
      <c r="F135" s="874"/>
      <c r="G135" s="874"/>
      <c r="H135" s="874"/>
      <c r="I135" s="875"/>
    </row>
    <row r="136" spans="1:13" ht="14.45" customHeight="1">
      <c r="A136" s="890" t="s">
        <v>624</v>
      </c>
      <c r="B136" s="891"/>
      <c r="C136" s="891"/>
      <c r="D136" s="891"/>
      <c r="E136" s="891"/>
      <c r="F136" s="891"/>
      <c r="G136" s="891"/>
      <c r="H136" s="876"/>
      <c r="I136" s="877"/>
    </row>
    <row r="137" spans="1:13" ht="14.45" customHeight="1">
      <c r="A137" s="60" t="s">
        <v>149</v>
      </c>
      <c r="B137" s="840" t="s">
        <v>625</v>
      </c>
      <c r="C137" s="840"/>
      <c r="D137" s="840"/>
      <c r="E137" s="840"/>
      <c r="F137" s="840"/>
      <c r="G137" s="840"/>
      <c r="H137" s="836">
        <f>H41</f>
        <v>0</v>
      </c>
      <c r="I137" s="837"/>
    </row>
    <row r="138" spans="1:13" ht="14.45" customHeight="1">
      <c r="A138" s="60" t="s">
        <v>150</v>
      </c>
      <c r="B138" s="840" t="s">
        <v>626</v>
      </c>
      <c r="C138" s="840"/>
      <c r="D138" s="840"/>
      <c r="E138" s="840"/>
      <c r="F138" s="840"/>
      <c r="G138" s="840"/>
      <c r="H138" s="836">
        <f>H80</f>
        <v>0</v>
      </c>
      <c r="I138" s="837"/>
    </row>
    <row r="139" spans="1:13" ht="14.45" customHeight="1">
      <c r="A139" s="60" t="s">
        <v>151</v>
      </c>
      <c r="B139" s="840" t="s">
        <v>64</v>
      </c>
      <c r="C139" s="840"/>
      <c r="D139" s="840"/>
      <c r="E139" s="840"/>
      <c r="F139" s="840"/>
      <c r="G139" s="840"/>
      <c r="H139" s="836">
        <f>H90</f>
        <v>0</v>
      </c>
      <c r="I139" s="837"/>
    </row>
    <row r="140" spans="1:13" ht="14.45" customHeight="1">
      <c r="A140" s="60" t="s">
        <v>152</v>
      </c>
      <c r="B140" s="840" t="s">
        <v>65</v>
      </c>
      <c r="C140" s="840"/>
      <c r="D140" s="840"/>
      <c r="E140" s="840"/>
      <c r="F140" s="840"/>
      <c r="G140" s="840"/>
      <c r="H140" s="836">
        <f>H112</f>
        <v>0</v>
      </c>
      <c r="I140" s="837"/>
    </row>
    <row r="141" spans="1:13" ht="14.45" customHeight="1">
      <c r="A141" s="60" t="s">
        <v>153</v>
      </c>
      <c r="B141" s="840" t="s">
        <v>66</v>
      </c>
      <c r="C141" s="840"/>
      <c r="D141" s="840"/>
      <c r="E141" s="840"/>
      <c r="F141" s="840"/>
      <c r="G141" s="840"/>
      <c r="H141" s="836">
        <f>H120</f>
        <v>0</v>
      </c>
      <c r="I141" s="837"/>
    </row>
    <row r="142" spans="1:13" ht="14.45" customHeight="1">
      <c r="A142" s="841" t="s">
        <v>67</v>
      </c>
      <c r="B142" s="842"/>
      <c r="C142" s="842"/>
      <c r="D142" s="842"/>
      <c r="E142" s="842"/>
      <c r="F142" s="842"/>
      <c r="G142" s="842"/>
      <c r="H142" s="838">
        <f>SUM(H137:I141)</f>
        <v>0</v>
      </c>
      <c r="I142" s="839"/>
      <c r="J142" s="35"/>
      <c r="K142" s="35"/>
      <c r="M142" s="36"/>
    </row>
    <row r="143" spans="1:13" ht="14.45" customHeight="1">
      <c r="A143" s="60" t="s">
        <v>154</v>
      </c>
      <c r="B143" s="840" t="s">
        <v>68</v>
      </c>
      <c r="C143" s="840"/>
      <c r="D143" s="840"/>
      <c r="E143" s="840"/>
      <c r="F143" s="840"/>
      <c r="G143" s="840"/>
      <c r="H143" s="836">
        <f>H133</f>
        <v>0</v>
      </c>
      <c r="I143" s="837"/>
    </row>
    <row r="144" spans="1:13" ht="14.45" customHeight="1" thickBot="1">
      <c r="A144" s="863" t="s">
        <v>69</v>
      </c>
      <c r="B144" s="864"/>
      <c r="C144" s="864"/>
      <c r="D144" s="864"/>
      <c r="E144" s="864"/>
      <c r="F144" s="864"/>
      <c r="G144" s="864"/>
      <c r="H144" s="861">
        <f>SUM(H41,H48,H60,H73,H90,H101,H106,H120,H127)/(1-F132)</f>
        <v>0</v>
      </c>
      <c r="I144" s="862"/>
      <c r="J144" s="35"/>
      <c r="K144" s="35"/>
    </row>
    <row r="145" spans="1:11" ht="12.75" thickBot="1">
      <c r="A145" s="835"/>
      <c r="B145" s="835"/>
      <c r="C145" s="835"/>
      <c r="D145" s="835"/>
      <c r="E145" s="835"/>
      <c r="F145" s="835"/>
      <c r="G145" s="835"/>
      <c r="H145" s="835"/>
      <c r="I145" s="835"/>
    </row>
    <row r="146" spans="1:11" ht="14.45" customHeight="1">
      <c r="A146" s="873" t="s">
        <v>70</v>
      </c>
      <c r="B146" s="874"/>
      <c r="C146" s="874"/>
      <c r="D146" s="874"/>
      <c r="E146" s="874"/>
      <c r="F146" s="874"/>
      <c r="G146" s="874"/>
      <c r="H146" s="874"/>
      <c r="I146" s="875"/>
      <c r="K146" s="35"/>
    </row>
    <row r="147" spans="1:11" ht="14.45" customHeight="1">
      <c r="A147" s="1191" t="s">
        <v>471</v>
      </c>
      <c r="B147" s="840"/>
      <c r="C147" s="840"/>
      <c r="D147" s="840"/>
      <c r="E147" s="840"/>
      <c r="F147" s="840"/>
      <c r="G147" s="840"/>
      <c r="H147" s="1185">
        <f>H144</f>
        <v>0</v>
      </c>
      <c r="I147" s="1186"/>
    </row>
    <row r="148" spans="1:11" ht="14.45" customHeight="1">
      <c r="A148" s="1191"/>
      <c r="B148" s="840"/>
      <c r="C148" s="840"/>
      <c r="D148" s="840"/>
      <c r="E148" s="840"/>
      <c r="F148" s="840"/>
      <c r="G148" s="840"/>
      <c r="H148" s="1192">
        <v>2</v>
      </c>
      <c r="I148" s="1186"/>
    </row>
    <row r="149" spans="1:11" ht="14.45" customHeight="1" thickBot="1">
      <c r="A149" s="1189" t="s">
        <v>156</v>
      </c>
      <c r="B149" s="1190"/>
      <c r="C149" s="1190"/>
      <c r="D149" s="1190"/>
      <c r="E149" s="1190"/>
      <c r="F149" s="1190"/>
      <c r="G149" s="1190"/>
      <c r="H149" s="1183">
        <f>H147*H148</f>
        <v>0</v>
      </c>
      <c r="I149" s="1184"/>
      <c r="J149" s="263"/>
      <c r="K149" s="604" t="s">
        <v>736</v>
      </c>
    </row>
    <row r="152" spans="1:11" ht="15">
      <c r="B152"/>
      <c r="C152"/>
      <c r="D152"/>
      <c r="E152"/>
      <c r="F152"/>
      <c r="G152"/>
      <c r="J152" s="42"/>
    </row>
    <row r="153" spans="1:11" ht="15">
      <c r="B153"/>
      <c r="C153"/>
      <c r="D153"/>
      <c r="E153"/>
      <c r="F153"/>
      <c r="G153"/>
    </row>
    <row r="154" spans="1:11" ht="15">
      <c r="B154"/>
      <c r="C154"/>
      <c r="D154"/>
      <c r="E154"/>
      <c r="F154"/>
      <c r="G154"/>
    </row>
    <row r="155" spans="1:11" ht="15">
      <c r="B155"/>
      <c r="C155"/>
      <c r="D155"/>
      <c r="E155"/>
      <c r="F155"/>
      <c r="G155"/>
    </row>
    <row r="156" spans="1:11" ht="15">
      <c r="B156"/>
      <c r="C156"/>
      <c r="D156"/>
      <c r="E156"/>
      <c r="F156"/>
      <c r="G156"/>
    </row>
    <row r="157" spans="1:11" ht="15">
      <c r="B157"/>
      <c r="C157"/>
      <c r="D157"/>
      <c r="E157"/>
      <c r="F157"/>
      <c r="G157"/>
    </row>
  </sheetData>
  <mergeCells count="293">
    <mergeCell ref="B138:G138"/>
    <mergeCell ref="H138:I138"/>
    <mergeCell ref="A136:G136"/>
    <mergeCell ref="B140:G140"/>
    <mergeCell ref="A146:I146"/>
    <mergeCell ref="H144:I144"/>
    <mergeCell ref="H139:I139"/>
    <mergeCell ref="B139:G139"/>
    <mergeCell ref="A145:I145"/>
    <mergeCell ref="A142:G142"/>
    <mergeCell ref="H141:I141"/>
    <mergeCell ref="H143:I143"/>
    <mergeCell ref="B141:G141"/>
    <mergeCell ref="H140:I140"/>
    <mergeCell ref="A149:G149"/>
    <mergeCell ref="H149:I149"/>
    <mergeCell ref="A147:G147"/>
    <mergeCell ref="H147:I147"/>
    <mergeCell ref="A148:G148"/>
    <mergeCell ref="H148:I148"/>
    <mergeCell ref="H131:I131"/>
    <mergeCell ref="F131:G131"/>
    <mergeCell ref="A131:B131"/>
    <mergeCell ref="H132:I132"/>
    <mergeCell ref="F132:G132"/>
    <mergeCell ref="C131:D131"/>
    <mergeCell ref="A132:E132"/>
    <mergeCell ref="H133:I133"/>
    <mergeCell ref="F133:G133"/>
    <mergeCell ref="A133:E133"/>
    <mergeCell ref="A134:I134"/>
    <mergeCell ref="H137:I137"/>
    <mergeCell ref="A135:I135"/>
    <mergeCell ref="H136:I136"/>
    <mergeCell ref="B137:G137"/>
    <mergeCell ref="B143:G143"/>
    <mergeCell ref="A144:G144"/>
    <mergeCell ref="H142:I142"/>
    <mergeCell ref="H130:I130"/>
    <mergeCell ref="C129:D130"/>
    <mergeCell ref="A130:B130"/>
    <mergeCell ref="F130:G130"/>
    <mergeCell ref="A129:B129"/>
    <mergeCell ref="F129:G129"/>
    <mergeCell ref="F128:G128"/>
    <mergeCell ref="B128:E128"/>
    <mergeCell ref="H123:I123"/>
    <mergeCell ref="H125:I125"/>
    <mergeCell ref="H128:I128"/>
    <mergeCell ref="B125:E125"/>
    <mergeCell ref="H127:I127"/>
    <mergeCell ref="F127:G127"/>
    <mergeCell ref="A127:E127"/>
    <mergeCell ref="H126:I126"/>
    <mergeCell ref="H129:I129"/>
    <mergeCell ref="A122:I122"/>
    <mergeCell ref="H120:I120"/>
    <mergeCell ref="A121:I121"/>
    <mergeCell ref="H118:I118"/>
    <mergeCell ref="A112:G112"/>
    <mergeCell ref="B111:G111"/>
    <mergeCell ref="B123:E123"/>
    <mergeCell ref="F126:G126"/>
    <mergeCell ref="F123:G123"/>
    <mergeCell ref="F125:G125"/>
    <mergeCell ref="B126:E126"/>
    <mergeCell ref="B124:E124"/>
    <mergeCell ref="A120:G120"/>
    <mergeCell ref="A114:I114"/>
    <mergeCell ref="H119:I119"/>
    <mergeCell ref="B119:G119"/>
    <mergeCell ref="B117:G117"/>
    <mergeCell ref="B118:G118"/>
    <mergeCell ref="A113:I113"/>
    <mergeCell ref="B116:G116"/>
    <mergeCell ref="H116:I116"/>
    <mergeCell ref="H117:I117"/>
    <mergeCell ref="B115:G115"/>
    <mergeCell ref="H110:I110"/>
    <mergeCell ref="H99:I99"/>
    <mergeCell ref="H104:I104"/>
    <mergeCell ref="H105:I105"/>
    <mergeCell ref="B105:E105"/>
    <mergeCell ref="H109:I109"/>
    <mergeCell ref="A108:I108"/>
    <mergeCell ref="H115:I115"/>
    <mergeCell ref="H106:I106"/>
    <mergeCell ref="F106:G106"/>
    <mergeCell ref="B109:G109"/>
    <mergeCell ref="H112:I112"/>
    <mergeCell ref="H111:I111"/>
    <mergeCell ref="A106:E106"/>
    <mergeCell ref="B110:G110"/>
    <mergeCell ref="A107:I107"/>
    <mergeCell ref="F105:G105"/>
    <mergeCell ref="B100:E100"/>
    <mergeCell ref="A103:I103"/>
    <mergeCell ref="B104:E104"/>
    <mergeCell ref="F104:G104"/>
    <mergeCell ref="A102:I102"/>
    <mergeCell ref="A101:E101"/>
    <mergeCell ref="H101:I101"/>
    <mergeCell ref="F101:G101"/>
    <mergeCell ref="H100:I100"/>
    <mergeCell ref="H97:I97"/>
    <mergeCell ref="F98:G98"/>
    <mergeCell ref="F100:G100"/>
    <mergeCell ref="F96:G96"/>
    <mergeCell ref="H95:I95"/>
    <mergeCell ref="F94:G94"/>
    <mergeCell ref="B94:E94"/>
    <mergeCell ref="F97:G97"/>
    <mergeCell ref="H98:I98"/>
    <mergeCell ref="B95:E95"/>
    <mergeCell ref="F99:G99"/>
    <mergeCell ref="B98:E98"/>
    <mergeCell ref="B97:E97"/>
    <mergeCell ref="F95:G95"/>
    <mergeCell ref="B96:E96"/>
    <mergeCell ref="B99:E99"/>
    <mergeCell ref="H94:I94"/>
    <mergeCell ref="H96:I96"/>
    <mergeCell ref="H89:I89"/>
    <mergeCell ref="A93:I93"/>
    <mergeCell ref="A92:I92"/>
    <mergeCell ref="A91:I91"/>
    <mergeCell ref="A90:E90"/>
    <mergeCell ref="B89:E89"/>
    <mergeCell ref="F90:G90"/>
    <mergeCell ref="F89:G89"/>
    <mergeCell ref="H90:I90"/>
    <mergeCell ref="B88:E88"/>
    <mergeCell ref="H87:I87"/>
    <mergeCell ref="H88:I88"/>
    <mergeCell ref="F88:G88"/>
    <mergeCell ref="B87:E87"/>
    <mergeCell ref="F87:G87"/>
    <mergeCell ref="B85:E85"/>
    <mergeCell ref="H85:I85"/>
    <mergeCell ref="A81:I81"/>
    <mergeCell ref="A82:I82"/>
    <mergeCell ref="F84:G84"/>
    <mergeCell ref="H84:I84"/>
    <mergeCell ref="F83:G83"/>
    <mergeCell ref="F86:G86"/>
    <mergeCell ref="B86:E86"/>
    <mergeCell ref="H86:I86"/>
    <mergeCell ref="F85:G85"/>
    <mergeCell ref="H83:I83"/>
    <mergeCell ref="B84:E84"/>
    <mergeCell ref="H77:I77"/>
    <mergeCell ref="B77:G77"/>
    <mergeCell ref="A74:I74"/>
    <mergeCell ref="A75:I75"/>
    <mergeCell ref="H76:I76"/>
    <mergeCell ref="H73:I73"/>
    <mergeCell ref="B76:G76"/>
    <mergeCell ref="H80:I80"/>
    <mergeCell ref="B83:E83"/>
    <mergeCell ref="B79:G79"/>
    <mergeCell ref="H78:I78"/>
    <mergeCell ref="H79:I79"/>
    <mergeCell ref="B78:G78"/>
    <mergeCell ref="A80:G80"/>
    <mergeCell ref="H72:I72"/>
    <mergeCell ref="H69:I69"/>
    <mergeCell ref="H70:I70"/>
    <mergeCell ref="B69:G69"/>
    <mergeCell ref="B71:G71"/>
    <mergeCell ref="B72:G72"/>
    <mergeCell ref="H71:I71"/>
    <mergeCell ref="B70:G70"/>
    <mergeCell ref="A73:G73"/>
    <mergeCell ref="A64:A65"/>
    <mergeCell ref="A66:A67"/>
    <mergeCell ref="H63:I63"/>
    <mergeCell ref="B66:B67"/>
    <mergeCell ref="H66:I67"/>
    <mergeCell ref="B64:B65"/>
    <mergeCell ref="H64:I65"/>
    <mergeCell ref="B63:G63"/>
    <mergeCell ref="B68:G68"/>
    <mergeCell ref="H68:I68"/>
    <mergeCell ref="A61:I61"/>
    <mergeCell ref="B59:F59"/>
    <mergeCell ref="H56:I56"/>
    <mergeCell ref="H57:I57"/>
    <mergeCell ref="H59:I59"/>
    <mergeCell ref="H58:I58"/>
    <mergeCell ref="B57:F57"/>
    <mergeCell ref="H60:I60"/>
    <mergeCell ref="A62:I62"/>
    <mergeCell ref="H52:I52"/>
    <mergeCell ref="A60:F60"/>
    <mergeCell ref="H53:I53"/>
    <mergeCell ref="B55:F55"/>
    <mergeCell ref="H54:I54"/>
    <mergeCell ref="B53:F53"/>
    <mergeCell ref="B56:F56"/>
    <mergeCell ref="B58:F58"/>
    <mergeCell ref="H55:I55"/>
    <mergeCell ref="B52:F52"/>
    <mergeCell ref="B38:D38"/>
    <mergeCell ref="A43:I43"/>
    <mergeCell ref="F39:G39"/>
    <mergeCell ref="F40:G40"/>
    <mergeCell ref="F36:G36"/>
    <mergeCell ref="B40:D40"/>
    <mergeCell ref="H36:I36"/>
    <mergeCell ref="H39:I39"/>
    <mergeCell ref="F38:G38"/>
    <mergeCell ref="H37:I37"/>
    <mergeCell ref="H38:I38"/>
    <mergeCell ref="H40:I40"/>
    <mergeCell ref="H41:I41"/>
    <mergeCell ref="A50:I50"/>
    <mergeCell ref="H51:I51"/>
    <mergeCell ref="A49:I49"/>
    <mergeCell ref="B51:F51"/>
    <mergeCell ref="A41:E41"/>
    <mergeCell ref="A44:I44"/>
    <mergeCell ref="F41:G41"/>
    <mergeCell ref="H45:I45"/>
    <mergeCell ref="A48:E48"/>
    <mergeCell ref="B45:E45"/>
    <mergeCell ref="H47:I47"/>
    <mergeCell ref="F47:G47"/>
    <mergeCell ref="F48:G48"/>
    <mergeCell ref="H48:I48"/>
    <mergeCell ref="H46:I46"/>
    <mergeCell ref="F46:G46"/>
    <mergeCell ref="B47:E47"/>
    <mergeCell ref="B46:E46"/>
    <mergeCell ref="B39:D39"/>
    <mergeCell ref="F45:G45"/>
    <mergeCell ref="B37:D37"/>
    <mergeCell ref="F37:G37"/>
    <mergeCell ref="A18:E18"/>
    <mergeCell ref="A23:E23"/>
    <mergeCell ref="A22:E22"/>
    <mergeCell ref="F23:I23"/>
    <mergeCell ref="A20:E20"/>
    <mergeCell ref="A19:E19"/>
    <mergeCell ref="F19:I19"/>
    <mergeCell ref="A29:I29"/>
    <mergeCell ref="F31:G31"/>
    <mergeCell ref="H32:I32"/>
    <mergeCell ref="B36:D36"/>
    <mergeCell ref="F32:G32"/>
    <mergeCell ref="B35:D35"/>
    <mergeCell ref="H31:I31"/>
    <mergeCell ref="B31:E31"/>
    <mergeCell ref="B33:C33"/>
    <mergeCell ref="F33:G33"/>
    <mergeCell ref="B32:C32"/>
    <mergeCell ref="H33:I33"/>
    <mergeCell ref="B34:E34"/>
    <mergeCell ref="F34:G34"/>
    <mergeCell ref="H35:I35"/>
    <mergeCell ref="H30:I30"/>
    <mergeCell ref="B30:G30"/>
    <mergeCell ref="A9:E9"/>
    <mergeCell ref="A25:E25"/>
    <mergeCell ref="A13:E13"/>
    <mergeCell ref="F25:I25"/>
    <mergeCell ref="A24:E24"/>
    <mergeCell ref="F24:G24"/>
    <mergeCell ref="H24:I24"/>
    <mergeCell ref="A21:E21"/>
    <mergeCell ref="F22:I22"/>
    <mergeCell ref="F21:I21"/>
    <mergeCell ref="A27:I27"/>
    <mergeCell ref="A11:E11"/>
    <mergeCell ref="F11:I11"/>
    <mergeCell ref="F12:I12"/>
    <mergeCell ref="A12:E12"/>
    <mergeCell ref="F13:I13"/>
    <mergeCell ref="A17:I17"/>
    <mergeCell ref="A15:I15"/>
    <mergeCell ref="H34:I34"/>
    <mergeCell ref="F35:G35"/>
    <mergeCell ref="H5:I5"/>
    <mergeCell ref="A7:I7"/>
    <mergeCell ref="F18:I18"/>
    <mergeCell ref="F20:I20"/>
    <mergeCell ref="A1:I1"/>
    <mergeCell ref="F10:I10"/>
    <mergeCell ref="A2:I2"/>
    <mergeCell ref="A4:I4"/>
    <mergeCell ref="A8:E8"/>
    <mergeCell ref="A10:E10"/>
    <mergeCell ref="F8:I8"/>
    <mergeCell ref="F9:I9"/>
  </mergeCells>
  <phoneticPr fontId="16" type="noConversion"/>
  <pageMargins left="0.70866141732283472" right="0.51181102362204722" top="0.62992125984251968" bottom="0.62992125984251968" header="0.31496062992125984" footer="0.31496062992125984"/>
  <pageSetup paperSize="9" scale="70" fitToHeight="3" orientation="portrait" r:id="rId1"/>
  <legacy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92D050"/>
  </sheetPr>
  <dimension ref="A1:M162"/>
  <sheetViews>
    <sheetView showGridLines="0" topLeftCell="A49" zoomScaleNormal="100" zoomScaleSheetLayoutView="100" workbookViewId="0">
      <selection activeCell="F34" sqref="F34:G34"/>
    </sheetView>
  </sheetViews>
  <sheetFormatPr defaultColWidth="8.85546875" defaultRowHeight="12"/>
  <cols>
    <col min="1" max="1" width="8.42578125" style="14" bestFit="1" customWidth="1"/>
    <col min="2" max="2" width="33.28515625" style="14" customWidth="1"/>
    <col min="3" max="3" width="14" style="14" bestFit="1" customWidth="1"/>
    <col min="4" max="4" width="10.140625" style="14" customWidth="1"/>
    <col min="5" max="5" width="9.85546875" style="14" bestFit="1" customWidth="1"/>
    <col min="6" max="6" width="7" style="14" bestFit="1" customWidth="1"/>
    <col min="7" max="7" width="9" style="14" customWidth="1"/>
    <col min="8" max="8" width="13.28515625" style="18" customWidth="1"/>
    <col min="9" max="9" width="12.140625" style="18" customWidth="1"/>
    <col min="10" max="10" width="9" style="14" bestFit="1" customWidth="1"/>
    <col min="11" max="11" width="10.7109375" style="14" bestFit="1" customWidth="1"/>
    <col min="12" max="13" width="13.28515625" style="14" customWidth="1"/>
    <col min="14" max="16384" width="8.85546875" style="14"/>
  </cols>
  <sheetData>
    <row r="1" spans="1:12" ht="18.75" customHeight="1">
      <c r="A1" s="1087" t="s">
        <v>744</v>
      </c>
      <c r="B1" s="1088"/>
      <c r="C1" s="1088"/>
      <c r="D1" s="1088"/>
      <c r="E1" s="1088"/>
      <c r="F1" s="1088"/>
      <c r="G1" s="1088"/>
      <c r="H1" s="1088"/>
      <c r="I1" s="1089"/>
      <c r="J1" s="13" t="s">
        <v>9</v>
      </c>
      <c r="L1" s="43"/>
    </row>
    <row r="2" spans="1:12" ht="20.25" customHeight="1" thickBot="1">
      <c r="A2" s="1100"/>
      <c r="B2" s="1101"/>
      <c r="C2" s="1101"/>
      <c r="D2" s="1101"/>
      <c r="E2" s="1101"/>
      <c r="F2" s="1101"/>
      <c r="G2" s="1101"/>
      <c r="H2" s="1101"/>
      <c r="I2" s="1102"/>
      <c r="J2" s="13"/>
    </row>
    <row r="3" spans="1:12" ht="15.6" customHeight="1" thickBot="1">
      <c r="A3" s="15"/>
      <c r="B3" s="15"/>
      <c r="C3" s="15"/>
      <c r="D3" s="15"/>
      <c r="E3" s="15"/>
      <c r="F3" s="15"/>
      <c r="G3" s="15"/>
      <c r="H3" s="15"/>
      <c r="I3" s="15"/>
    </row>
    <row r="4" spans="1:12" ht="14.45" customHeight="1" thickBot="1">
      <c r="A4" s="1193" t="s">
        <v>196</v>
      </c>
      <c r="B4" s="1194"/>
      <c r="C4" s="1194"/>
      <c r="D4" s="1194"/>
      <c r="E4" s="1194"/>
      <c r="F4" s="1194"/>
      <c r="G4" s="1194"/>
      <c r="H4" s="1194"/>
      <c r="I4" s="1195"/>
    </row>
    <row r="5" spans="1:12" ht="24.75" customHeight="1" thickBot="1">
      <c r="A5" s="48" t="s">
        <v>175</v>
      </c>
      <c r="B5" s="44" t="str">
        <f>'Sinteses de CCT''s'!C4</f>
        <v xml:space="preserve">Pregão Eletrônico nº </v>
      </c>
      <c r="C5" s="47" t="s">
        <v>176</v>
      </c>
      <c r="D5" s="45"/>
      <c r="E5" s="48" t="s">
        <v>186</v>
      </c>
      <c r="F5" s="46">
        <f>'Sinteses de CCT''s'!G4</f>
        <v>0</v>
      </c>
      <c r="G5" s="48" t="s">
        <v>174</v>
      </c>
      <c r="H5" s="1105"/>
      <c r="I5" s="1106"/>
    </row>
    <row r="6" spans="1:12" ht="12.75" thickBot="1">
      <c r="A6" s="16"/>
      <c r="B6" s="17"/>
      <c r="C6" s="18"/>
      <c r="D6" s="19"/>
      <c r="E6" s="17"/>
      <c r="F6" s="18"/>
      <c r="G6" s="17"/>
      <c r="H6" s="17"/>
      <c r="I6" s="17"/>
    </row>
    <row r="7" spans="1:12" ht="21" customHeight="1">
      <c r="A7" s="1198" t="s">
        <v>197</v>
      </c>
      <c r="B7" s="1199"/>
      <c r="C7" s="1199"/>
      <c r="D7" s="1199"/>
      <c r="E7" s="1199"/>
      <c r="F7" s="1199"/>
      <c r="G7" s="1199"/>
      <c r="H7" s="1199"/>
      <c r="I7" s="1200"/>
    </row>
    <row r="8" spans="1:12" ht="15">
      <c r="A8" s="1096" t="s">
        <v>198</v>
      </c>
      <c r="B8" s="1097"/>
      <c r="C8" s="1097"/>
      <c r="D8" s="1097"/>
      <c r="E8" s="1097"/>
      <c r="F8" s="1098" t="s">
        <v>199</v>
      </c>
      <c r="G8" s="1097"/>
      <c r="H8" s="1097"/>
      <c r="I8" s="1099"/>
    </row>
    <row r="9" spans="1:12" ht="13.5" customHeight="1">
      <c r="A9" s="1064" t="s">
        <v>177</v>
      </c>
      <c r="B9" s="835"/>
      <c r="C9" s="835"/>
      <c r="D9" s="835"/>
      <c r="E9" s="835"/>
      <c r="F9" s="1104">
        <v>45114</v>
      </c>
      <c r="G9" s="1056"/>
      <c r="H9" s="1056"/>
      <c r="I9" s="1057"/>
    </row>
    <row r="10" spans="1:12" ht="13.5" customHeight="1">
      <c r="A10" s="1064" t="s">
        <v>178</v>
      </c>
      <c r="B10" s="835"/>
      <c r="C10" s="835"/>
      <c r="D10" s="835"/>
      <c r="E10" s="835"/>
      <c r="F10" s="1103" t="s">
        <v>182</v>
      </c>
      <c r="G10" s="1056"/>
      <c r="H10" s="1056"/>
      <c r="I10" s="1057"/>
    </row>
    <row r="11" spans="1:12" ht="13.5" customHeight="1">
      <c r="A11" s="1064" t="s">
        <v>179</v>
      </c>
      <c r="B11" s="835"/>
      <c r="C11" s="835"/>
      <c r="D11" s="835"/>
      <c r="E11" s="835"/>
      <c r="F11" s="1103" t="str">
        <f>'Sinteses de CCT''s'!C10</f>
        <v>01/11/2023 a 31/10/2024</v>
      </c>
      <c r="G11" s="1056"/>
      <c r="H11" s="1056"/>
      <c r="I11" s="1057"/>
    </row>
    <row r="12" spans="1:12" ht="13.5" customHeight="1">
      <c r="A12" s="1064" t="s">
        <v>180</v>
      </c>
      <c r="B12" s="1065"/>
      <c r="C12" s="1065"/>
      <c r="D12" s="1065"/>
      <c r="E12" s="1065"/>
      <c r="F12" s="1108" t="str">
        <f>'Sinteses de CCT''s'!C9</f>
        <v>SINDUSCON MG</v>
      </c>
      <c r="G12" s="1056"/>
      <c r="H12" s="1056"/>
      <c r="I12" s="1057"/>
    </row>
    <row r="13" spans="1:12" ht="13.5" customHeight="1" thickBot="1">
      <c r="A13" s="1073" t="s">
        <v>181</v>
      </c>
      <c r="B13" s="1107"/>
      <c r="C13" s="1107"/>
      <c r="D13" s="1107"/>
      <c r="E13" s="1107"/>
      <c r="F13" s="1110">
        <v>12</v>
      </c>
      <c r="G13" s="1044"/>
      <c r="H13" s="1044"/>
      <c r="I13" s="1111"/>
    </row>
    <row r="14" spans="1:12">
      <c r="A14" s="16"/>
      <c r="B14" s="17"/>
      <c r="C14" s="18"/>
      <c r="D14" s="19"/>
      <c r="E14" s="17"/>
      <c r="F14" s="18"/>
      <c r="G14" s="17"/>
      <c r="H14" s="17"/>
      <c r="I14" s="17"/>
    </row>
    <row r="15" spans="1:12" ht="14.45" customHeight="1">
      <c r="A15" s="745" t="s">
        <v>191</v>
      </c>
      <c r="B15" s="745"/>
      <c r="C15" s="745"/>
      <c r="D15" s="745"/>
      <c r="E15" s="745"/>
      <c r="F15" s="745"/>
      <c r="G15" s="745"/>
      <c r="H15" s="745"/>
      <c r="I15" s="745"/>
    </row>
    <row r="16" spans="1:12" ht="8.25" customHeight="1" thickBot="1">
      <c r="A16" s="15"/>
      <c r="B16" s="15"/>
      <c r="C16" s="15"/>
      <c r="D16" s="15"/>
      <c r="E16" s="15"/>
      <c r="F16" s="15"/>
      <c r="G16" s="15"/>
      <c r="H16" s="15"/>
      <c r="I16" s="15"/>
    </row>
    <row r="17" spans="1:10" ht="18.75" customHeight="1" thickBot="1">
      <c r="A17" s="1058" t="s">
        <v>200</v>
      </c>
      <c r="B17" s="1059"/>
      <c r="C17" s="1059"/>
      <c r="D17" s="1059"/>
      <c r="E17" s="1059"/>
      <c r="F17" s="1059"/>
      <c r="G17" s="1059"/>
      <c r="H17" s="1059"/>
      <c r="I17" s="1060"/>
    </row>
    <row r="18" spans="1:10" ht="14.45" customHeight="1">
      <c r="A18" s="1064" t="s">
        <v>201</v>
      </c>
      <c r="B18" s="1065"/>
      <c r="C18" s="1065"/>
      <c r="D18" s="1065"/>
      <c r="E18" s="1065"/>
      <c r="F18" s="1061" t="s">
        <v>93</v>
      </c>
      <c r="G18" s="1062"/>
      <c r="H18" s="1062"/>
      <c r="I18" s="1063"/>
    </row>
    <row r="19" spans="1:10" ht="14.45" customHeight="1">
      <c r="A19" s="1064" t="s">
        <v>183</v>
      </c>
      <c r="B19" s="1065"/>
      <c r="C19" s="1065"/>
      <c r="D19" s="1065"/>
      <c r="E19" s="1065"/>
      <c r="F19" s="1055" t="str">
        <f>F11</f>
        <v>01/11/2023 a 31/10/2024</v>
      </c>
      <c r="G19" s="1056"/>
      <c r="H19" s="1056"/>
      <c r="I19" s="1057"/>
    </row>
    <row r="20" spans="1:10">
      <c r="A20" s="1064" t="s">
        <v>185</v>
      </c>
      <c r="B20" s="1065"/>
      <c r="C20" s="1065"/>
      <c r="D20" s="1065"/>
      <c r="E20" s="1065"/>
      <c r="F20" s="1221" t="str">
        <f>'Sinteses de CCT''s'!C23</f>
        <v xml:space="preserve">Eletricista c/ Periculosidade Noturno </v>
      </c>
      <c r="G20" s="1222"/>
      <c r="H20" s="1222"/>
      <c r="I20" s="1223"/>
    </row>
    <row r="21" spans="1:10">
      <c r="A21" s="1064" t="s">
        <v>184</v>
      </c>
      <c r="B21" s="1065"/>
      <c r="C21" s="1065"/>
      <c r="D21" s="1065"/>
      <c r="E21" s="1065"/>
      <c r="F21" s="1075" t="s">
        <v>190</v>
      </c>
      <c r="G21" s="1076"/>
      <c r="H21" s="1076"/>
      <c r="I21" s="1077"/>
    </row>
    <row r="22" spans="1:10" ht="12.75" thickBot="1">
      <c r="A22" s="1073" t="s">
        <v>195</v>
      </c>
      <c r="B22" s="1074"/>
      <c r="C22" s="1074"/>
      <c r="D22" s="1074"/>
      <c r="E22" s="1074"/>
      <c r="F22" s="1078"/>
      <c r="G22" s="1079"/>
      <c r="H22" s="1079"/>
      <c r="I22" s="1080"/>
    </row>
    <row r="23" spans="1:10" ht="26.25" customHeight="1">
      <c r="A23" s="1122" t="s">
        <v>187</v>
      </c>
      <c r="B23" s="1123"/>
      <c r="C23" s="1123"/>
      <c r="D23" s="1123"/>
      <c r="E23" s="1123"/>
      <c r="F23" s="1113" t="str">
        <f>F20</f>
        <v xml:space="preserve">Eletricista c/ Periculosidade Noturno </v>
      </c>
      <c r="G23" s="1114"/>
      <c r="H23" s="1114"/>
      <c r="I23" s="1115"/>
    </row>
    <row r="24" spans="1:10" ht="18.75" customHeight="1">
      <c r="A24" s="1117" t="s">
        <v>188</v>
      </c>
      <c r="B24" s="1118"/>
      <c r="C24" s="1118"/>
      <c r="D24" s="1118"/>
      <c r="E24" s="1118"/>
      <c r="F24" s="1119" t="str">
        <f>'Sinteses de CCT''s'!D15</f>
        <v>12x36 hs</v>
      </c>
      <c r="G24" s="1120"/>
      <c r="H24" s="1120">
        <v>210</v>
      </c>
      <c r="I24" s="1121"/>
      <c r="J24" s="18"/>
    </row>
    <row r="25" spans="1:10" ht="12.75" thickBot="1">
      <c r="A25" s="1116" t="s">
        <v>189</v>
      </c>
      <c r="B25" s="1068"/>
      <c r="C25" s="1068"/>
      <c r="D25" s="1068"/>
      <c r="E25" s="1068"/>
      <c r="F25" s="1112">
        <v>2</v>
      </c>
      <c r="G25" s="1044"/>
      <c r="H25" s="1044"/>
      <c r="I25" s="1111"/>
    </row>
    <row r="26" spans="1:10">
      <c r="A26" s="16"/>
      <c r="B26" s="17"/>
      <c r="C26" s="18"/>
      <c r="D26" s="19"/>
      <c r="E26" s="17"/>
      <c r="F26" s="18"/>
      <c r="G26" s="17"/>
      <c r="H26" s="17"/>
      <c r="I26" s="17"/>
    </row>
    <row r="27" spans="1:10" ht="14.45" customHeight="1">
      <c r="A27" s="745" t="s">
        <v>191</v>
      </c>
      <c r="B27" s="745"/>
      <c r="C27" s="745"/>
      <c r="D27" s="745"/>
      <c r="E27" s="745"/>
      <c r="F27" s="745"/>
      <c r="G27" s="745"/>
      <c r="H27" s="745"/>
      <c r="I27" s="745"/>
    </row>
    <row r="28" spans="1:10" ht="14.45" customHeight="1" thickBot="1">
      <c r="A28" s="15"/>
      <c r="B28" s="15"/>
      <c r="C28" s="15"/>
      <c r="D28" s="15"/>
      <c r="E28" s="15"/>
      <c r="F28" s="15"/>
      <c r="G28" s="15"/>
      <c r="H28" s="15"/>
      <c r="I28" s="15"/>
    </row>
    <row r="29" spans="1:10" ht="14.45" customHeight="1" thickBot="1">
      <c r="A29" s="1036" t="s">
        <v>202</v>
      </c>
      <c r="B29" s="1037"/>
      <c r="C29" s="1037"/>
      <c r="D29" s="1037"/>
      <c r="E29" s="1037"/>
      <c r="F29" s="1037"/>
      <c r="G29" s="1037"/>
      <c r="H29" s="1037"/>
      <c r="I29" s="1038"/>
    </row>
    <row r="30" spans="1:10" ht="17.25" customHeight="1">
      <c r="A30" s="52">
        <v>1</v>
      </c>
      <c r="B30" s="954" t="s">
        <v>203</v>
      </c>
      <c r="C30" s="954"/>
      <c r="D30" s="954"/>
      <c r="E30" s="954"/>
      <c r="F30" s="954"/>
      <c r="G30" s="954"/>
      <c r="H30" s="954" t="s">
        <v>192</v>
      </c>
      <c r="I30" s="955"/>
    </row>
    <row r="31" spans="1:10">
      <c r="A31" s="20" t="s">
        <v>149</v>
      </c>
      <c r="B31" s="904" t="s">
        <v>204</v>
      </c>
      <c r="C31" s="904"/>
      <c r="D31" s="904"/>
      <c r="E31" s="904"/>
      <c r="F31" s="938"/>
      <c r="G31" s="938"/>
      <c r="H31" s="1028">
        <f>F22/H24*H24</f>
        <v>0</v>
      </c>
      <c r="I31" s="1029"/>
    </row>
    <row r="32" spans="1:10" ht="12" customHeight="1">
      <c r="A32" s="20" t="s">
        <v>150</v>
      </c>
      <c r="B32" s="894" t="s">
        <v>205</v>
      </c>
      <c r="C32" s="896"/>
      <c r="D32" s="22" t="s">
        <v>206</v>
      </c>
      <c r="E32" s="108" t="s">
        <v>36</v>
      </c>
      <c r="F32" s="938"/>
      <c r="G32" s="938"/>
      <c r="H32" s="1028">
        <f>IF(E32="N",0,H31*0.3)</f>
        <v>0</v>
      </c>
      <c r="I32" s="1029"/>
    </row>
    <row r="33" spans="1:10" ht="12" customHeight="1">
      <c r="A33" s="20" t="s">
        <v>151</v>
      </c>
      <c r="B33" s="894" t="s">
        <v>207</v>
      </c>
      <c r="C33" s="896"/>
      <c r="D33" s="22" t="s">
        <v>206</v>
      </c>
      <c r="E33" s="24" t="s">
        <v>278</v>
      </c>
      <c r="F33" s="1028">
        <v>0</v>
      </c>
      <c r="G33" s="1072">
        <v>0.4</v>
      </c>
      <c r="H33" s="1028">
        <f>IF(E33="N",0,F33*G33)</f>
        <v>0</v>
      </c>
      <c r="I33" s="1029"/>
      <c r="J33" s="25"/>
    </row>
    <row r="34" spans="1:10" ht="15">
      <c r="A34" s="20" t="s">
        <v>152</v>
      </c>
      <c r="B34" s="1045" t="s">
        <v>279</v>
      </c>
      <c r="C34" s="1046"/>
      <c r="D34" s="1046"/>
      <c r="E34" s="1047"/>
      <c r="F34" s="1048"/>
      <c r="G34" s="1049"/>
      <c r="H34" s="1084">
        <f>(H31+H32+H33)/H24*F34*106.4</f>
        <v>0</v>
      </c>
      <c r="I34" s="1085"/>
    </row>
    <row r="35" spans="1:10" ht="14.45" customHeight="1">
      <c r="A35" s="20" t="s">
        <v>153</v>
      </c>
      <c r="B35" s="913" t="s">
        <v>208</v>
      </c>
      <c r="C35" s="914"/>
      <c r="D35" s="915"/>
      <c r="E35" s="26">
        <v>0</v>
      </c>
      <c r="F35" s="1028">
        <f>H31/H24*1.2</f>
        <v>0</v>
      </c>
      <c r="G35" s="1028"/>
      <c r="H35" s="1028">
        <f>E35*F35</f>
        <v>0</v>
      </c>
      <c r="I35" s="1029"/>
    </row>
    <row r="36" spans="1:10">
      <c r="A36" s="20" t="s">
        <v>154</v>
      </c>
      <c r="B36" s="913" t="s">
        <v>749</v>
      </c>
      <c r="C36" s="914"/>
      <c r="D36" s="915"/>
      <c r="E36" s="21"/>
      <c r="F36" s="938"/>
      <c r="G36" s="938"/>
      <c r="H36" s="1028">
        <f>(H31+H32)/220*8</f>
        <v>0</v>
      </c>
      <c r="I36" s="1029"/>
    </row>
    <row r="37" spans="1:10" ht="14.45" customHeight="1">
      <c r="A37" s="20" t="s">
        <v>210</v>
      </c>
      <c r="B37" s="913" t="s">
        <v>211</v>
      </c>
      <c r="C37" s="914"/>
      <c r="D37" s="915"/>
      <c r="E37" s="21"/>
      <c r="F37" s="1030">
        <v>1</v>
      </c>
      <c r="G37" s="1030"/>
      <c r="H37" s="1028">
        <f>(H31+H34+H34)/220*2*20</f>
        <v>0</v>
      </c>
      <c r="I37" s="1029"/>
    </row>
    <row r="38" spans="1:10" ht="14.45" customHeight="1">
      <c r="A38" s="20" t="s">
        <v>154</v>
      </c>
      <c r="B38" s="913" t="s">
        <v>212</v>
      </c>
      <c r="C38" s="914"/>
      <c r="D38" s="915"/>
      <c r="E38" s="21"/>
      <c r="F38" s="1030"/>
      <c r="G38" s="1030"/>
      <c r="H38" s="1028"/>
      <c r="I38" s="1029"/>
    </row>
    <row r="39" spans="1:10">
      <c r="A39" s="20" t="s">
        <v>210</v>
      </c>
      <c r="B39" s="913" t="s">
        <v>213</v>
      </c>
      <c r="C39" s="914"/>
      <c r="D39" s="915"/>
      <c r="E39" s="21"/>
      <c r="F39" s="938"/>
      <c r="G39" s="938"/>
      <c r="H39" s="1028">
        <v>0</v>
      </c>
      <c r="I39" s="1029"/>
    </row>
    <row r="40" spans="1:10" ht="12.75" thickBot="1">
      <c r="A40" s="50" t="s">
        <v>154</v>
      </c>
      <c r="B40" s="1031" t="s">
        <v>214</v>
      </c>
      <c r="C40" s="1032"/>
      <c r="D40" s="1033"/>
      <c r="E40" s="51"/>
      <c r="F40" s="1086"/>
      <c r="G40" s="1086"/>
      <c r="H40" s="1039">
        <v>0</v>
      </c>
      <c r="I40" s="1040"/>
    </row>
    <row r="41" spans="1:10" ht="14.45" customHeight="1" thickBot="1">
      <c r="A41" s="1020" t="s">
        <v>215</v>
      </c>
      <c r="B41" s="1021"/>
      <c r="C41" s="1021"/>
      <c r="D41" s="1021"/>
      <c r="E41" s="1021"/>
      <c r="F41" s="1021"/>
      <c r="G41" s="1021"/>
      <c r="H41" s="1022">
        <f>H37+H36</f>
        <v>0</v>
      </c>
      <c r="I41" s="1023"/>
    </row>
    <row r="42" spans="1:10" ht="12.75" thickBot="1">
      <c r="A42" s="16"/>
      <c r="B42" s="17"/>
      <c r="C42" s="18"/>
      <c r="D42" s="19"/>
      <c r="E42" s="17"/>
      <c r="F42" s="18"/>
      <c r="G42" s="17"/>
      <c r="H42" s="17"/>
      <c r="I42" s="17"/>
    </row>
    <row r="43" spans="1:10" ht="16.5" customHeight="1" thickBot="1">
      <c r="A43" s="1036" t="s">
        <v>216</v>
      </c>
      <c r="B43" s="1037"/>
      <c r="C43" s="1037"/>
      <c r="D43" s="1037"/>
      <c r="E43" s="1037"/>
      <c r="F43" s="1037"/>
      <c r="G43" s="1037"/>
      <c r="H43" s="1037"/>
      <c r="I43" s="1038"/>
    </row>
    <row r="44" spans="1:10" ht="14.45" customHeight="1">
      <c r="A44" s="1024" t="s">
        <v>217</v>
      </c>
      <c r="B44" s="1025"/>
      <c r="C44" s="1025"/>
      <c r="D44" s="1025"/>
      <c r="E44" s="1025"/>
      <c r="F44" s="1025"/>
      <c r="G44" s="1025"/>
      <c r="H44" s="1025"/>
      <c r="I44" s="1026"/>
    </row>
    <row r="45" spans="1:10" ht="14.45" customHeight="1">
      <c r="A45" s="53" t="s">
        <v>218</v>
      </c>
      <c r="B45" s="928" t="s">
        <v>219</v>
      </c>
      <c r="C45" s="929"/>
      <c r="D45" s="929"/>
      <c r="E45" s="930"/>
      <c r="F45" s="908" t="s">
        <v>193</v>
      </c>
      <c r="G45" s="880"/>
      <c r="H45" s="908" t="s">
        <v>192</v>
      </c>
      <c r="I45" s="909"/>
    </row>
    <row r="46" spans="1:10">
      <c r="A46" s="20" t="s">
        <v>149</v>
      </c>
      <c r="B46" s="913" t="s">
        <v>220</v>
      </c>
      <c r="C46" s="914"/>
      <c r="D46" s="914"/>
      <c r="E46" s="915"/>
      <c r="F46" s="898">
        <f>1/12</f>
        <v>8.3299999999999999E-2</v>
      </c>
      <c r="G46" s="899"/>
      <c r="H46" s="871">
        <f>$H$41*F46</f>
        <v>0</v>
      </c>
      <c r="I46" s="872"/>
    </row>
    <row r="47" spans="1:10" ht="12" customHeight="1">
      <c r="A47" s="56" t="s">
        <v>150</v>
      </c>
      <c r="B47" s="973" t="s">
        <v>89</v>
      </c>
      <c r="C47" s="974"/>
      <c r="D47" s="974"/>
      <c r="E47" s="975"/>
      <c r="F47" s="1034">
        <v>2.7799999999999998E-2</v>
      </c>
      <c r="G47" s="1035"/>
      <c r="H47" s="1009">
        <f>$H$41*F47</f>
        <v>0</v>
      </c>
      <c r="I47" s="1010"/>
    </row>
    <row r="48" spans="1:10" ht="12.75" thickBot="1">
      <c r="A48" s="1006" t="s">
        <v>221</v>
      </c>
      <c r="B48" s="1007"/>
      <c r="C48" s="1007"/>
      <c r="D48" s="1007"/>
      <c r="E48" s="1008"/>
      <c r="F48" s="1004">
        <f>SUM(F46:G47)</f>
        <v>0.1111</v>
      </c>
      <c r="G48" s="1005"/>
      <c r="H48" s="1001">
        <f>SUM(H46:I47)</f>
        <v>0</v>
      </c>
      <c r="I48" s="1002"/>
    </row>
    <row r="49" spans="1:9" ht="12.75" thickBot="1">
      <c r="A49" s="1011"/>
      <c r="B49" s="1012"/>
      <c r="C49" s="1012"/>
      <c r="D49" s="1012"/>
      <c r="E49" s="1012"/>
      <c r="F49" s="1012"/>
      <c r="G49" s="1012"/>
      <c r="H49" s="1012"/>
      <c r="I49" s="1013"/>
    </row>
    <row r="50" spans="1:9" ht="25.5" customHeight="1">
      <c r="A50" s="1019" t="s">
        <v>222</v>
      </c>
      <c r="B50" s="1019"/>
      <c r="C50" s="1019"/>
      <c r="D50" s="1019"/>
      <c r="E50" s="1019"/>
      <c r="F50" s="1019"/>
      <c r="G50" s="1019"/>
      <c r="H50" s="1019"/>
      <c r="I50" s="1019"/>
    </row>
    <row r="51" spans="1:9" ht="14.45" customHeight="1">
      <c r="A51" s="54" t="s">
        <v>223</v>
      </c>
      <c r="B51" s="959" t="s">
        <v>224</v>
      </c>
      <c r="C51" s="959"/>
      <c r="D51" s="959"/>
      <c r="E51" s="959"/>
      <c r="F51" s="959"/>
      <c r="G51" s="55" t="s">
        <v>193</v>
      </c>
      <c r="H51" s="954" t="s">
        <v>192</v>
      </c>
      <c r="I51" s="955"/>
    </row>
    <row r="52" spans="1:9">
      <c r="A52" s="20" t="s">
        <v>149</v>
      </c>
      <c r="B52" s="904" t="s">
        <v>225</v>
      </c>
      <c r="C52" s="904"/>
      <c r="D52" s="904"/>
      <c r="E52" s="904"/>
      <c r="F52" s="904"/>
      <c r="G52" s="28">
        <v>0.2</v>
      </c>
      <c r="H52" s="988">
        <f>($H$41+$H$48)*G52</f>
        <v>0</v>
      </c>
      <c r="I52" s="989"/>
    </row>
    <row r="53" spans="1:9">
      <c r="A53" s="20" t="s">
        <v>150</v>
      </c>
      <c r="B53" s="904" t="s">
        <v>226</v>
      </c>
      <c r="C53" s="904"/>
      <c r="D53" s="904"/>
      <c r="E53" s="904"/>
      <c r="F53" s="904"/>
      <c r="G53" s="28">
        <v>2.5000000000000001E-2</v>
      </c>
      <c r="H53" s="988">
        <f t="shared" ref="H53:H59" si="0">($H$41+$H$48)*G53</f>
        <v>0</v>
      </c>
      <c r="I53" s="989"/>
    </row>
    <row r="54" spans="1:9">
      <c r="A54" s="20" t="s">
        <v>151</v>
      </c>
      <c r="B54" s="21" t="s">
        <v>194</v>
      </c>
      <c r="C54" s="22" t="s">
        <v>227</v>
      </c>
      <c r="D54" s="29">
        <v>3</v>
      </c>
      <c r="E54" s="22" t="s">
        <v>228</v>
      </c>
      <c r="F54" s="250">
        <v>5.0000000000000001E-3</v>
      </c>
      <c r="G54" s="28">
        <v>0.03</v>
      </c>
      <c r="H54" s="988">
        <f t="shared" si="0"/>
        <v>0</v>
      </c>
      <c r="I54" s="989"/>
    </row>
    <row r="55" spans="1:9">
      <c r="A55" s="20" t="s">
        <v>152</v>
      </c>
      <c r="B55" s="904" t="s">
        <v>229</v>
      </c>
      <c r="C55" s="904"/>
      <c r="D55" s="904"/>
      <c r="E55" s="904"/>
      <c r="F55" s="904"/>
      <c r="G55" s="28">
        <v>1.4999999999999999E-2</v>
      </c>
      <c r="H55" s="988">
        <f t="shared" si="0"/>
        <v>0</v>
      </c>
      <c r="I55" s="989"/>
    </row>
    <row r="56" spans="1:9">
      <c r="A56" s="20" t="s">
        <v>153</v>
      </c>
      <c r="B56" s="904" t="s">
        <v>230</v>
      </c>
      <c r="C56" s="904"/>
      <c r="D56" s="904"/>
      <c r="E56" s="904"/>
      <c r="F56" s="904"/>
      <c r="G56" s="28">
        <v>0.01</v>
      </c>
      <c r="H56" s="988">
        <f t="shared" si="0"/>
        <v>0</v>
      </c>
      <c r="I56" s="989"/>
    </row>
    <row r="57" spans="1:9">
      <c r="A57" s="20" t="s">
        <v>154</v>
      </c>
      <c r="B57" s="904" t="s">
        <v>231</v>
      </c>
      <c r="C57" s="904"/>
      <c r="D57" s="904"/>
      <c r="E57" s="904"/>
      <c r="F57" s="904"/>
      <c r="G57" s="28">
        <v>6.0000000000000001E-3</v>
      </c>
      <c r="H57" s="988">
        <f t="shared" si="0"/>
        <v>0</v>
      </c>
      <c r="I57" s="989"/>
    </row>
    <row r="58" spans="1:9">
      <c r="A58" s="20" t="s">
        <v>210</v>
      </c>
      <c r="B58" s="904" t="s">
        <v>232</v>
      </c>
      <c r="C58" s="904"/>
      <c r="D58" s="904"/>
      <c r="E58" s="904"/>
      <c r="F58" s="904"/>
      <c r="G58" s="28">
        <v>2E-3</v>
      </c>
      <c r="H58" s="988">
        <f t="shared" si="0"/>
        <v>0</v>
      </c>
      <c r="I58" s="989"/>
    </row>
    <row r="59" spans="1:9">
      <c r="A59" s="56" t="s">
        <v>233</v>
      </c>
      <c r="B59" s="1027" t="s">
        <v>234</v>
      </c>
      <c r="C59" s="1027"/>
      <c r="D59" s="1027"/>
      <c r="E59" s="1027"/>
      <c r="F59" s="1027"/>
      <c r="G59" s="57">
        <v>0.08</v>
      </c>
      <c r="H59" s="1014">
        <f t="shared" si="0"/>
        <v>0</v>
      </c>
      <c r="I59" s="1015"/>
    </row>
    <row r="60" spans="1:9" ht="12.75" thickBot="1">
      <c r="A60" s="1016" t="s">
        <v>221</v>
      </c>
      <c r="B60" s="1017"/>
      <c r="C60" s="1017"/>
      <c r="D60" s="1017"/>
      <c r="E60" s="1017"/>
      <c r="F60" s="1018"/>
      <c r="G60" s="58">
        <f>SUM(G52:G59)</f>
        <v>0.36799999999999999</v>
      </c>
      <c r="H60" s="1001">
        <f>SUM(H52:I59)</f>
        <v>0</v>
      </c>
      <c r="I60" s="1002"/>
    </row>
    <row r="61" spans="1:9" ht="39.75" customHeight="1" thickBot="1">
      <c r="A61" s="1003" t="s">
        <v>38</v>
      </c>
      <c r="B61" s="886"/>
      <c r="C61" s="886"/>
      <c r="D61" s="886"/>
      <c r="E61" s="886"/>
      <c r="F61" s="886"/>
      <c r="G61" s="886"/>
      <c r="H61" s="886"/>
      <c r="I61" s="887"/>
    </row>
    <row r="62" spans="1:9" ht="14.45" customHeight="1">
      <c r="A62" s="998" t="s">
        <v>235</v>
      </c>
      <c r="B62" s="999"/>
      <c r="C62" s="999"/>
      <c r="D62" s="999"/>
      <c r="E62" s="999"/>
      <c r="F62" s="999"/>
      <c r="G62" s="999"/>
      <c r="H62" s="999"/>
      <c r="I62" s="1000"/>
    </row>
    <row r="63" spans="1:9" ht="14.45" customHeight="1">
      <c r="A63" s="54" t="s">
        <v>236</v>
      </c>
      <c r="B63" s="990" t="s">
        <v>237</v>
      </c>
      <c r="C63" s="991"/>
      <c r="D63" s="991"/>
      <c r="E63" s="991"/>
      <c r="F63" s="991"/>
      <c r="G63" s="992"/>
      <c r="H63" s="990" t="s">
        <v>192</v>
      </c>
      <c r="I63" s="997"/>
    </row>
    <row r="64" spans="1:9" ht="14.45" customHeight="1">
      <c r="A64" s="987" t="s">
        <v>149</v>
      </c>
      <c r="B64" s="840" t="s">
        <v>238</v>
      </c>
      <c r="C64" s="27" t="s">
        <v>239</v>
      </c>
      <c r="D64" s="27" t="s">
        <v>240</v>
      </c>
      <c r="E64" s="30" t="s">
        <v>241</v>
      </c>
      <c r="F64" s="27" t="s">
        <v>242</v>
      </c>
      <c r="G64" s="27" t="s">
        <v>243</v>
      </c>
      <c r="H64" s="993"/>
      <c r="I64" s="994"/>
    </row>
    <row r="65" spans="1:12">
      <c r="A65" s="987"/>
      <c r="B65" s="840"/>
      <c r="C65" s="22" t="s">
        <v>173</v>
      </c>
      <c r="D65" s="31"/>
      <c r="E65" s="23"/>
      <c r="F65" s="59"/>
      <c r="G65" s="32"/>
      <c r="H65" s="995"/>
      <c r="I65" s="996"/>
      <c r="K65" s="18"/>
    </row>
    <row r="66" spans="1:12" ht="14.45" customHeight="1">
      <c r="A66" s="987" t="s">
        <v>150</v>
      </c>
      <c r="B66" s="840" t="s">
        <v>244</v>
      </c>
      <c r="C66" s="27" t="s">
        <v>239</v>
      </c>
      <c r="D66" s="27" t="s">
        <v>240</v>
      </c>
      <c r="E66" s="27"/>
      <c r="F66" s="27" t="s">
        <v>242</v>
      </c>
      <c r="G66" s="27" t="s">
        <v>243</v>
      </c>
      <c r="H66" s="993"/>
      <c r="I66" s="994"/>
    </row>
    <row r="67" spans="1:12" ht="14.45" customHeight="1">
      <c r="A67" s="987"/>
      <c r="B67" s="840"/>
      <c r="C67" s="22" t="s">
        <v>173</v>
      </c>
      <c r="D67" s="31"/>
      <c r="E67" s="23"/>
      <c r="F67" s="59"/>
      <c r="G67" s="32"/>
      <c r="H67" s="995"/>
      <c r="I67" s="996"/>
      <c r="L67" s="33"/>
    </row>
    <row r="68" spans="1:12" ht="14.45" customHeight="1">
      <c r="A68" s="20" t="s">
        <v>151</v>
      </c>
      <c r="B68" s="913" t="s">
        <v>245</v>
      </c>
      <c r="C68" s="914"/>
      <c r="D68" s="914"/>
      <c r="E68" s="914"/>
      <c r="F68" s="914"/>
      <c r="G68" s="915"/>
      <c r="H68" s="924"/>
      <c r="I68" s="925"/>
    </row>
    <row r="69" spans="1:12">
      <c r="A69" s="20" t="s">
        <v>152</v>
      </c>
      <c r="B69" s="913" t="s">
        <v>246</v>
      </c>
      <c r="C69" s="914"/>
      <c r="D69" s="914"/>
      <c r="E69" s="914"/>
      <c r="F69" s="914"/>
      <c r="G69" s="915"/>
      <c r="H69" s="924"/>
      <c r="I69" s="925"/>
    </row>
    <row r="70" spans="1:12">
      <c r="A70" s="20" t="s">
        <v>153</v>
      </c>
      <c r="B70" s="913" t="s">
        <v>85</v>
      </c>
      <c r="C70" s="914"/>
      <c r="D70" s="914"/>
      <c r="E70" s="914"/>
      <c r="F70" s="914"/>
      <c r="G70" s="915"/>
      <c r="H70" s="924"/>
      <c r="I70" s="925"/>
    </row>
    <row r="71" spans="1:12">
      <c r="A71" s="20" t="s">
        <v>154</v>
      </c>
      <c r="B71" s="913" t="s">
        <v>86</v>
      </c>
      <c r="C71" s="914"/>
      <c r="D71" s="914"/>
      <c r="E71" s="914"/>
      <c r="F71" s="914"/>
      <c r="G71" s="915"/>
      <c r="H71" s="924"/>
      <c r="I71" s="925"/>
    </row>
    <row r="72" spans="1:12">
      <c r="A72" s="56" t="s">
        <v>210</v>
      </c>
      <c r="B72" s="973" t="s">
        <v>247</v>
      </c>
      <c r="C72" s="974"/>
      <c r="D72" s="974"/>
      <c r="E72" s="974"/>
      <c r="F72" s="974"/>
      <c r="G72" s="975"/>
      <c r="H72" s="981"/>
      <c r="I72" s="982"/>
    </row>
    <row r="73" spans="1:12" ht="12.75" thickBot="1">
      <c r="A73" s="968" t="s">
        <v>221</v>
      </c>
      <c r="B73" s="969"/>
      <c r="C73" s="969"/>
      <c r="D73" s="969"/>
      <c r="E73" s="969"/>
      <c r="F73" s="969"/>
      <c r="G73" s="970"/>
      <c r="H73" s="966"/>
      <c r="I73" s="967"/>
    </row>
    <row r="74" spans="1:12" ht="12.75" thickBot="1">
      <c r="A74" s="885"/>
      <c r="B74" s="886"/>
      <c r="C74" s="886"/>
      <c r="D74" s="886"/>
      <c r="E74" s="886"/>
      <c r="F74" s="886"/>
      <c r="G74" s="886"/>
      <c r="H74" s="886"/>
      <c r="I74" s="887"/>
    </row>
    <row r="75" spans="1:12" ht="14.45" customHeight="1">
      <c r="A75" s="978" t="s">
        <v>248</v>
      </c>
      <c r="B75" s="979"/>
      <c r="C75" s="979"/>
      <c r="D75" s="979"/>
      <c r="E75" s="979"/>
      <c r="F75" s="979"/>
      <c r="G75" s="979"/>
      <c r="H75" s="979"/>
      <c r="I75" s="980"/>
    </row>
    <row r="76" spans="1:12" ht="14.45" customHeight="1">
      <c r="A76" s="52">
        <v>2</v>
      </c>
      <c r="B76" s="951" t="s">
        <v>249</v>
      </c>
      <c r="C76" s="952"/>
      <c r="D76" s="952"/>
      <c r="E76" s="952"/>
      <c r="F76" s="952"/>
      <c r="G76" s="953"/>
      <c r="H76" s="983" t="s">
        <v>192</v>
      </c>
      <c r="I76" s="984"/>
    </row>
    <row r="77" spans="1:12" ht="14.45" customHeight="1">
      <c r="A77" s="20" t="s">
        <v>218</v>
      </c>
      <c r="B77" s="913" t="s">
        <v>584</v>
      </c>
      <c r="C77" s="914"/>
      <c r="D77" s="914"/>
      <c r="E77" s="914"/>
      <c r="F77" s="914"/>
      <c r="G77" s="915"/>
      <c r="H77" s="985">
        <f>H48</f>
        <v>0</v>
      </c>
      <c r="I77" s="986"/>
    </row>
    <row r="78" spans="1:12" ht="14.45" customHeight="1">
      <c r="A78" s="20" t="s">
        <v>223</v>
      </c>
      <c r="B78" s="913" t="s">
        <v>224</v>
      </c>
      <c r="C78" s="914"/>
      <c r="D78" s="914"/>
      <c r="E78" s="914"/>
      <c r="F78" s="914"/>
      <c r="G78" s="915"/>
      <c r="H78" s="985">
        <f>H60</f>
        <v>0</v>
      </c>
      <c r="I78" s="986"/>
    </row>
    <row r="79" spans="1:12" ht="14.45" customHeight="1">
      <c r="A79" s="56" t="s">
        <v>236</v>
      </c>
      <c r="B79" s="973" t="s">
        <v>237</v>
      </c>
      <c r="C79" s="974"/>
      <c r="D79" s="974"/>
      <c r="E79" s="974"/>
      <c r="F79" s="974"/>
      <c r="G79" s="975"/>
      <c r="H79" s="976">
        <f>H73</f>
        <v>0</v>
      </c>
      <c r="I79" s="977"/>
    </row>
    <row r="80" spans="1:12" ht="12.75" thickBot="1">
      <c r="A80" s="968" t="s">
        <v>221</v>
      </c>
      <c r="B80" s="969"/>
      <c r="C80" s="969"/>
      <c r="D80" s="969"/>
      <c r="E80" s="969"/>
      <c r="F80" s="969"/>
      <c r="G80" s="970"/>
      <c r="H80" s="971">
        <f>SUM(H77:I79)</f>
        <v>0</v>
      </c>
      <c r="I80" s="972"/>
    </row>
    <row r="81" spans="1:9" ht="12.75" thickBot="1">
      <c r="A81" s="885"/>
      <c r="B81" s="886"/>
      <c r="C81" s="886"/>
      <c r="D81" s="886"/>
      <c r="E81" s="886"/>
      <c r="F81" s="886"/>
      <c r="G81" s="886"/>
      <c r="H81" s="886"/>
      <c r="I81" s="887"/>
    </row>
    <row r="82" spans="1:9" ht="14.45" customHeight="1" thickBot="1">
      <c r="A82" s="956" t="s">
        <v>585</v>
      </c>
      <c r="B82" s="957"/>
      <c r="C82" s="957"/>
      <c r="D82" s="957"/>
      <c r="E82" s="957"/>
      <c r="F82" s="957"/>
      <c r="G82" s="957"/>
      <c r="H82" s="957"/>
      <c r="I82" s="958"/>
    </row>
    <row r="83" spans="1:9" ht="12" customHeight="1">
      <c r="A83" s="52">
        <v>3</v>
      </c>
      <c r="B83" s="959" t="s">
        <v>586</v>
      </c>
      <c r="C83" s="959"/>
      <c r="D83" s="959"/>
      <c r="E83" s="959"/>
      <c r="F83" s="954" t="s">
        <v>193</v>
      </c>
      <c r="G83" s="954"/>
      <c r="H83" s="954" t="s">
        <v>192</v>
      </c>
      <c r="I83" s="955"/>
    </row>
    <row r="84" spans="1:9">
      <c r="A84" s="20" t="s">
        <v>149</v>
      </c>
      <c r="B84" s="904" t="s">
        <v>587</v>
      </c>
      <c r="C84" s="904"/>
      <c r="D84" s="904"/>
      <c r="E84" s="904"/>
      <c r="F84" s="905">
        <v>4.1999999999999997E-3</v>
      </c>
      <c r="G84" s="905"/>
      <c r="H84" s="871">
        <v>0</v>
      </c>
      <c r="I84" s="872"/>
    </row>
    <row r="85" spans="1:9" ht="14.45" customHeight="1">
      <c r="A85" s="20" t="s">
        <v>150</v>
      </c>
      <c r="B85" s="904" t="s">
        <v>588</v>
      </c>
      <c r="C85" s="904"/>
      <c r="D85" s="904"/>
      <c r="E85" s="904"/>
      <c r="F85" s="905">
        <f>F84*G59</f>
        <v>2.9999999999999997E-4</v>
      </c>
      <c r="G85" s="905"/>
      <c r="H85" s="871">
        <v>0</v>
      </c>
      <c r="I85" s="872"/>
    </row>
    <row r="86" spans="1:9" ht="14.45" customHeight="1">
      <c r="A86" s="20" t="s">
        <v>151</v>
      </c>
      <c r="B86" s="904" t="s">
        <v>589</v>
      </c>
      <c r="C86" s="904"/>
      <c r="D86" s="904"/>
      <c r="E86" s="904"/>
      <c r="F86" s="905">
        <v>2.0999999999999999E-3</v>
      </c>
      <c r="G86" s="905"/>
      <c r="H86" s="871">
        <v>0</v>
      </c>
      <c r="I86" s="872"/>
    </row>
    <row r="87" spans="1:9" ht="13.15" customHeight="1">
      <c r="A87" s="20" t="s">
        <v>152</v>
      </c>
      <c r="B87" s="904" t="s">
        <v>590</v>
      </c>
      <c r="C87" s="904"/>
      <c r="D87" s="904"/>
      <c r="E87" s="904"/>
      <c r="F87" s="962">
        <v>1.9400000000000001E-2</v>
      </c>
      <c r="G87" s="963"/>
      <c r="H87" s="871">
        <v>0</v>
      </c>
      <c r="I87" s="872"/>
    </row>
    <row r="88" spans="1:9" ht="28.5" customHeight="1">
      <c r="A88" s="20" t="s">
        <v>153</v>
      </c>
      <c r="B88" s="904" t="s">
        <v>591</v>
      </c>
      <c r="C88" s="904"/>
      <c r="D88" s="904"/>
      <c r="E88" s="904"/>
      <c r="F88" s="964">
        <f>G60*F87</f>
        <v>7.1000000000000004E-3</v>
      </c>
      <c r="G88" s="965"/>
      <c r="H88" s="871">
        <v>0</v>
      </c>
      <c r="I88" s="872"/>
    </row>
    <row r="89" spans="1:9" ht="14.45" customHeight="1">
      <c r="A89" s="20" t="s">
        <v>154</v>
      </c>
      <c r="B89" s="904" t="s">
        <v>592</v>
      </c>
      <c r="C89" s="904"/>
      <c r="D89" s="904"/>
      <c r="E89" s="904"/>
      <c r="F89" s="960">
        <v>3.2000000000000001E-2</v>
      </c>
      <c r="G89" s="961"/>
      <c r="H89" s="871">
        <v>0</v>
      </c>
      <c r="I89" s="872"/>
    </row>
    <row r="90" spans="1:9" ht="12.75" thickBot="1">
      <c r="A90" s="936" t="s">
        <v>221</v>
      </c>
      <c r="B90" s="937"/>
      <c r="C90" s="937"/>
      <c r="D90" s="937"/>
      <c r="E90" s="937"/>
      <c r="F90" s="939">
        <f>SUM(F84:G89)</f>
        <v>6.5100000000000005E-2</v>
      </c>
      <c r="G90" s="939"/>
      <c r="H90" s="943">
        <f>SUM(H84:I89)</f>
        <v>0</v>
      </c>
      <c r="I90" s="944"/>
    </row>
    <row r="91" spans="1:9" ht="12.75" thickBot="1">
      <c r="A91" s="885"/>
      <c r="B91" s="886"/>
      <c r="C91" s="886"/>
      <c r="D91" s="886"/>
      <c r="E91" s="886"/>
      <c r="F91" s="886"/>
      <c r="G91" s="886"/>
      <c r="H91" s="886"/>
      <c r="I91" s="887"/>
    </row>
    <row r="92" spans="1:9" ht="12" customHeight="1">
      <c r="A92" s="919" t="s">
        <v>593</v>
      </c>
      <c r="B92" s="920"/>
      <c r="C92" s="920"/>
      <c r="D92" s="920"/>
      <c r="E92" s="920"/>
      <c r="F92" s="920"/>
      <c r="G92" s="920"/>
      <c r="H92" s="920"/>
      <c r="I92" s="921"/>
    </row>
    <row r="93" spans="1:9" ht="12" customHeight="1">
      <c r="A93" s="946" t="s">
        <v>594</v>
      </c>
      <c r="B93" s="842"/>
      <c r="C93" s="842"/>
      <c r="D93" s="842"/>
      <c r="E93" s="842"/>
      <c r="F93" s="842"/>
      <c r="G93" s="842"/>
      <c r="H93" s="842"/>
      <c r="I93" s="931"/>
    </row>
    <row r="94" spans="1:9" ht="14.45" customHeight="1">
      <c r="A94" s="53" t="s">
        <v>595</v>
      </c>
      <c r="B94" s="876" t="s">
        <v>596</v>
      </c>
      <c r="C94" s="876"/>
      <c r="D94" s="876"/>
      <c r="E94" s="876"/>
      <c r="F94" s="842" t="s">
        <v>193</v>
      </c>
      <c r="G94" s="842"/>
      <c r="H94" s="842" t="s">
        <v>192</v>
      </c>
      <c r="I94" s="931"/>
    </row>
    <row r="95" spans="1:9" ht="14.45" customHeight="1">
      <c r="A95" s="20" t="s">
        <v>149</v>
      </c>
      <c r="B95" s="904" t="s">
        <v>597</v>
      </c>
      <c r="C95" s="904"/>
      <c r="D95" s="904"/>
      <c r="E95" s="904"/>
      <c r="F95" s="945">
        <v>8.3299999999999999E-2</v>
      </c>
      <c r="G95" s="945">
        <f>((1/12)+(1/12/3))/12</f>
        <v>9.2599999999999991E-3</v>
      </c>
      <c r="H95" s="871">
        <v>0</v>
      </c>
      <c r="I95" s="872"/>
    </row>
    <row r="96" spans="1:9" ht="14.45" customHeight="1">
      <c r="A96" s="20" t="s">
        <v>150</v>
      </c>
      <c r="B96" s="904" t="s">
        <v>598</v>
      </c>
      <c r="C96" s="904"/>
      <c r="D96" s="904"/>
      <c r="E96" s="904"/>
      <c r="F96" s="905">
        <v>2.2200000000000001E-2</v>
      </c>
      <c r="G96" s="905">
        <f>15/12/30</f>
        <v>4.1700000000000001E-2</v>
      </c>
      <c r="H96" s="871">
        <v>0</v>
      </c>
      <c r="I96" s="872"/>
    </row>
    <row r="97" spans="1:10" ht="14.45" customHeight="1">
      <c r="A97" s="20" t="s">
        <v>151</v>
      </c>
      <c r="B97" s="904" t="s">
        <v>599</v>
      </c>
      <c r="C97" s="904"/>
      <c r="D97" s="904"/>
      <c r="E97" s="904"/>
      <c r="F97" s="947">
        <f>4%/100</f>
        <v>4.0000000000000002E-4</v>
      </c>
      <c r="G97" s="905">
        <f>(4.16/30/12)*0.015</f>
        <v>2.0000000000000001E-4</v>
      </c>
      <c r="H97" s="871">
        <v>0</v>
      </c>
      <c r="I97" s="872"/>
    </row>
    <row r="98" spans="1:10" ht="14.45" customHeight="1">
      <c r="A98" s="20" t="s">
        <v>152</v>
      </c>
      <c r="B98" s="904" t="s">
        <v>600</v>
      </c>
      <c r="C98" s="904"/>
      <c r="D98" s="904"/>
      <c r="E98" s="904"/>
      <c r="F98" s="905">
        <v>2.0000000000000001E-4</v>
      </c>
      <c r="G98" s="905">
        <f>(15/30/12)*0.0078</f>
        <v>2.9999999999999997E-4</v>
      </c>
      <c r="H98" s="871">
        <v>0</v>
      </c>
      <c r="I98" s="872"/>
    </row>
    <row r="99" spans="1:10" ht="14.45" customHeight="1">
      <c r="A99" s="20" t="s">
        <v>153</v>
      </c>
      <c r="B99" s="904" t="s">
        <v>601</v>
      </c>
      <c r="C99" s="904"/>
      <c r="D99" s="904"/>
      <c r="E99" s="904"/>
      <c r="F99" s="905">
        <v>1.4E-3</v>
      </c>
      <c r="G99" s="905">
        <f>(120/30)*0.05*(0.0358/12)</f>
        <v>5.9999999999999995E-4</v>
      </c>
      <c r="H99" s="871">
        <v>0</v>
      </c>
      <c r="I99" s="872"/>
    </row>
    <row r="100" spans="1:10" ht="14.45" customHeight="1">
      <c r="A100" s="20" t="s">
        <v>154</v>
      </c>
      <c r="B100" s="904" t="s">
        <v>37</v>
      </c>
      <c r="C100" s="904"/>
      <c r="D100" s="904"/>
      <c r="E100" s="904"/>
      <c r="F100" s="905"/>
      <c r="G100" s="905"/>
      <c r="H100" s="871">
        <f>$H$41*F100</f>
        <v>0</v>
      </c>
      <c r="I100" s="872"/>
    </row>
    <row r="101" spans="1:10" ht="12.75" thickBot="1">
      <c r="A101" s="902" t="s">
        <v>221</v>
      </c>
      <c r="B101" s="903"/>
      <c r="C101" s="903"/>
      <c r="D101" s="903"/>
      <c r="E101" s="903"/>
      <c r="F101" s="948">
        <f>SUM(F95:F100)</f>
        <v>0.1075</v>
      </c>
      <c r="G101" s="948"/>
      <c r="H101" s="949">
        <f>SUM(H95:I100)</f>
        <v>0</v>
      </c>
      <c r="I101" s="950"/>
    </row>
    <row r="102" spans="1:10" ht="12.75" thickBot="1">
      <c r="A102" s="885"/>
      <c r="B102" s="886"/>
      <c r="C102" s="886"/>
      <c r="D102" s="886"/>
      <c r="E102" s="886"/>
      <c r="F102" s="886"/>
      <c r="G102" s="886"/>
      <c r="H102" s="886"/>
      <c r="I102" s="887"/>
    </row>
    <row r="103" spans="1:10" ht="14.45" customHeight="1">
      <c r="A103" s="940" t="s">
        <v>602</v>
      </c>
      <c r="B103" s="941"/>
      <c r="C103" s="941"/>
      <c r="D103" s="941"/>
      <c r="E103" s="941"/>
      <c r="F103" s="941"/>
      <c r="G103" s="941"/>
      <c r="H103" s="941"/>
      <c r="I103" s="942"/>
    </row>
    <row r="104" spans="1:10" ht="14.45" customHeight="1">
      <c r="A104" s="53" t="s">
        <v>603</v>
      </c>
      <c r="B104" s="876" t="s">
        <v>604</v>
      </c>
      <c r="C104" s="876"/>
      <c r="D104" s="876"/>
      <c r="E104" s="876"/>
      <c r="F104" s="842" t="s">
        <v>193</v>
      </c>
      <c r="G104" s="842"/>
      <c r="H104" s="842" t="s">
        <v>192</v>
      </c>
      <c r="I104" s="931"/>
    </row>
    <row r="105" spans="1:10" ht="14.45" customHeight="1">
      <c r="A105" s="20" t="s">
        <v>149</v>
      </c>
      <c r="B105" s="1164" t="s">
        <v>605</v>
      </c>
      <c r="C105" s="883"/>
      <c r="D105" s="883"/>
      <c r="E105" s="884"/>
      <c r="F105" s="938"/>
      <c r="G105" s="938"/>
      <c r="H105" s="934">
        <v>0</v>
      </c>
      <c r="I105" s="935"/>
    </row>
    <row r="106" spans="1:10" ht="12.75" thickBot="1">
      <c r="A106" s="902" t="s">
        <v>221</v>
      </c>
      <c r="B106" s="903"/>
      <c r="C106" s="903"/>
      <c r="D106" s="903"/>
      <c r="E106" s="903"/>
      <c r="F106" s="903">
        <f>SUM(F105)</f>
        <v>0</v>
      </c>
      <c r="G106" s="903"/>
      <c r="H106" s="926">
        <f>SUM(H105)</f>
        <v>0</v>
      </c>
      <c r="I106" s="927"/>
    </row>
    <row r="107" spans="1:10" ht="12.75" thickBot="1">
      <c r="A107" s="885"/>
      <c r="B107" s="886"/>
      <c r="C107" s="886"/>
      <c r="D107" s="886"/>
      <c r="E107" s="886"/>
      <c r="F107" s="886"/>
      <c r="G107" s="886"/>
      <c r="H107" s="886"/>
      <c r="I107" s="887"/>
    </row>
    <row r="108" spans="1:10" ht="14.45" customHeight="1">
      <c r="A108" s="919" t="s">
        <v>606</v>
      </c>
      <c r="B108" s="920"/>
      <c r="C108" s="920"/>
      <c r="D108" s="920"/>
      <c r="E108" s="920"/>
      <c r="F108" s="920"/>
      <c r="G108" s="920"/>
      <c r="H108" s="920"/>
      <c r="I108" s="921"/>
    </row>
    <row r="109" spans="1:10" ht="14.45" customHeight="1">
      <c r="A109" s="49">
        <v>4</v>
      </c>
      <c r="B109" s="876" t="s">
        <v>249</v>
      </c>
      <c r="C109" s="876"/>
      <c r="D109" s="876"/>
      <c r="E109" s="876"/>
      <c r="F109" s="876"/>
      <c r="G109" s="876"/>
      <c r="H109" s="842" t="s">
        <v>192</v>
      </c>
      <c r="I109" s="931"/>
    </row>
    <row r="110" spans="1:10" ht="14.45" customHeight="1">
      <c r="A110" s="20" t="s">
        <v>595</v>
      </c>
      <c r="B110" s="904" t="s">
        <v>607</v>
      </c>
      <c r="C110" s="904"/>
      <c r="D110" s="904"/>
      <c r="E110" s="904"/>
      <c r="F110" s="904"/>
      <c r="G110" s="904"/>
      <c r="H110" s="934">
        <f>H101</f>
        <v>0</v>
      </c>
      <c r="I110" s="935"/>
    </row>
    <row r="111" spans="1:10" ht="12" customHeight="1">
      <c r="A111" s="20" t="s">
        <v>603</v>
      </c>
      <c r="B111" s="904" t="s">
        <v>604</v>
      </c>
      <c r="C111" s="904"/>
      <c r="D111" s="904"/>
      <c r="E111" s="904"/>
      <c r="F111" s="904"/>
      <c r="G111" s="904"/>
      <c r="H111" s="934">
        <f>H106</f>
        <v>0</v>
      </c>
      <c r="I111" s="935"/>
    </row>
    <row r="112" spans="1:10" ht="12.75" thickBot="1">
      <c r="A112" s="936" t="s">
        <v>221</v>
      </c>
      <c r="B112" s="937"/>
      <c r="C112" s="937"/>
      <c r="D112" s="937"/>
      <c r="E112" s="937"/>
      <c r="F112" s="937"/>
      <c r="G112" s="937"/>
      <c r="H112" s="932">
        <f>SUM(H110:I111)</f>
        <v>0</v>
      </c>
      <c r="I112" s="933"/>
      <c r="J112" s="34"/>
    </row>
    <row r="113" spans="1:9" ht="12.75" thickBot="1">
      <c r="A113" s="885"/>
      <c r="B113" s="886"/>
      <c r="C113" s="886"/>
      <c r="D113" s="886"/>
      <c r="E113" s="886"/>
      <c r="F113" s="886"/>
      <c r="G113" s="886"/>
      <c r="H113" s="886"/>
      <c r="I113" s="887"/>
    </row>
    <row r="114" spans="1:9" ht="14.45" customHeight="1">
      <c r="A114" s="919" t="s">
        <v>608</v>
      </c>
      <c r="B114" s="920"/>
      <c r="C114" s="920"/>
      <c r="D114" s="920"/>
      <c r="E114" s="920"/>
      <c r="F114" s="920"/>
      <c r="G114" s="920"/>
      <c r="H114" s="920"/>
      <c r="I114" s="921"/>
    </row>
    <row r="115" spans="1:9" ht="12" customHeight="1">
      <c r="A115" s="49">
        <v>5</v>
      </c>
      <c r="B115" s="928" t="s">
        <v>165</v>
      </c>
      <c r="C115" s="929"/>
      <c r="D115" s="929"/>
      <c r="E115" s="929"/>
      <c r="F115" s="929"/>
      <c r="G115" s="930"/>
      <c r="H115" s="908" t="s">
        <v>192</v>
      </c>
      <c r="I115" s="909"/>
    </row>
    <row r="116" spans="1:9" ht="14.45" customHeight="1">
      <c r="A116" s="20" t="s">
        <v>149</v>
      </c>
      <c r="B116" s="913" t="s">
        <v>609</v>
      </c>
      <c r="C116" s="914"/>
      <c r="D116" s="914"/>
      <c r="E116" s="914"/>
      <c r="F116" s="914"/>
      <c r="G116" s="915"/>
      <c r="H116" s="924">
        <v>0</v>
      </c>
      <c r="I116" s="925"/>
    </row>
    <row r="117" spans="1:9" ht="14.45" customHeight="1">
      <c r="A117" s="20" t="s">
        <v>150</v>
      </c>
      <c r="B117" s="913" t="s">
        <v>610</v>
      </c>
      <c r="C117" s="914"/>
      <c r="D117" s="914"/>
      <c r="E117" s="914"/>
      <c r="F117" s="914"/>
      <c r="G117" s="915"/>
      <c r="H117" s="924">
        <v>0</v>
      </c>
      <c r="I117" s="925"/>
    </row>
    <row r="118" spans="1:9" ht="14.45" customHeight="1">
      <c r="A118" s="20" t="s">
        <v>151</v>
      </c>
      <c r="B118" s="913" t="s">
        <v>611</v>
      </c>
      <c r="C118" s="914"/>
      <c r="D118" s="914"/>
      <c r="E118" s="914"/>
      <c r="F118" s="914"/>
      <c r="G118" s="915"/>
      <c r="H118" s="924">
        <v>0</v>
      </c>
      <c r="I118" s="925"/>
    </row>
    <row r="119" spans="1:9">
      <c r="A119" s="20" t="s">
        <v>152</v>
      </c>
      <c r="B119" s="913" t="s">
        <v>312</v>
      </c>
      <c r="C119" s="914"/>
      <c r="D119" s="914"/>
      <c r="E119" s="914"/>
      <c r="F119" s="914"/>
      <c r="G119" s="915"/>
      <c r="H119" s="924">
        <v>0</v>
      </c>
      <c r="I119" s="925"/>
    </row>
    <row r="120" spans="1:9" ht="12.75" thickBot="1">
      <c r="A120" s="916" t="s">
        <v>221</v>
      </c>
      <c r="B120" s="917"/>
      <c r="C120" s="917"/>
      <c r="D120" s="917"/>
      <c r="E120" s="917"/>
      <c r="F120" s="917"/>
      <c r="G120" s="918"/>
      <c r="H120" s="906">
        <f>SUM(H116:I119)</f>
        <v>0</v>
      </c>
      <c r="I120" s="907"/>
    </row>
    <row r="121" spans="1:9" ht="12.75" thickBot="1">
      <c r="A121" s="885"/>
      <c r="B121" s="886"/>
      <c r="C121" s="886"/>
      <c r="D121" s="886"/>
      <c r="E121" s="886"/>
      <c r="F121" s="886"/>
      <c r="G121" s="886"/>
      <c r="H121" s="886"/>
      <c r="I121" s="887"/>
    </row>
    <row r="122" spans="1:9" ht="14.45" customHeight="1">
      <c r="A122" s="919" t="s">
        <v>612</v>
      </c>
      <c r="B122" s="920"/>
      <c r="C122" s="920"/>
      <c r="D122" s="920"/>
      <c r="E122" s="920"/>
      <c r="F122" s="920"/>
      <c r="G122" s="920"/>
      <c r="H122" s="920"/>
      <c r="I122" s="921"/>
    </row>
    <row r="123" spans="1:9" ht="14.45" customHeight="1">
      <c r="A123" s="49">
        <v>6</v>
      </c>
      <c r="B123" s="910" t="s">
        <v>613</v>
      </c>
      <c r="C123" s="911"/>
      <c r="D123" s="911"/>
      <c r="E123" s="912"/>
      <c r="F123" s="908" t="s">
        <v>193</v>
      </c>
      <c r="G123" s="880"/>
      <c r="H123" s="908" t="s">
        <v>192</v>
      </c>
      <c r="I123" s="909"/>
    </row>
    <row r="124" spans="1:9" ht="14.45" customHeight="1">
      <c r="A124" s="49" t="s">
        <v>149</v>
      </c>
      <c r="B124" s="557" t="s">
        <v>739</v>
      </c>
      <c r="C124" s="558"/>
      <c r="D124" s="558"/>
      <c r="E124" s="559"/>
      <c r="F124" s="560"/>
      <c r="G124" s="556"/>
      <c r="H124" s="601">
        <f>H41+H60</f>
        <v>0</v>
      </c>
      <c r="I124" s="561"/>
    </row>
    <row r="125" spans="1:9">
      <c r="A125" s="20" t="s">
        <v>150</v>
      </c>
      <c r="B125" s="894" t="s">
        <v>614</v>
      </c>
      <c r="C125" s="895"/>
      <c r="D125" s="895"/>
      <c r="E125" s="896"/>
      <c r="F125" s="898"/>
      <c r="G125" s="899"/>
      <c r="H125" s="871">
        <f>H124*F125</f>
        <v>0</v>
      </c>
      <c r="I125" s="872"/>
    </row>
    <row r="126" spans="1:9">
      <c r="A126" s="20" t="s">
        <v>151</v>
      </c>
      <c r="B126" s="894" t="s">
        <v>144</v>
      </c>
      <c r="C126" s="895"/>
      <c r="D126" s="895"/>
      <c r="E126" s="896"/>
      <c r="F126" s="898"/>
      <c r="G126" s="899"/>
      <c r="H126" s="871">
        <f>H124*F126</f>
        <v>0</v>
      </c>
      <c r="I126" s="872"/>
    </row>
    <row r="127" spans="1:9">
      <c r="A127" s="878" t="s">
        <v>169</v>
      </c>
      <c r="B127" s="879"/>
      <c r="C127" s="879"/>
      <c r="D127" s="879"/>
      <c r="E127" s="880"/>
      <c r="F127" s="881"/>
      <c r="G127" s="882"/>
      <c r="H127" s="900">
        <f>H124*F127</f>
        <v>0</v>
      </c>
      <c r="I127" s="901"/>
    </row>
    <row r="128" spans="1:9">
      <c r="A128" s="20" t="s">
        <v>152</v>
      </c>
      <c r="B128" s="894" t="s">
        <v>145</v>
      </c>
      <c r="C128" s="895"/>
      <c r="D128" s="895"/>
      <c r="E128" s="896"/>
      <c r="F128" s="898"/>
      <c r="G128" s="899"/>
      <c r="H128" s="897"/>
      <c r="I128" s="872"/>
    </row>
    <row r="129" spans="1:13" ht="12" customHeight="1">
      <c r="A129" s="865" t="s">
        <v>615</v>
      </c>
      <c r="B129" s="866"/>
      <c r="C129" s="867" t="s">
        <v>616</v>
      </c>
      <c r="D129" s="868"/>
      <c r="E129" s="21" t="s">
        <v>617</v>
      </c>
      <c r="F129" s="898"/>
      <c r="G129" s="899"/>
      <c r="H129" s="871">
        <v>0</v>
      </c>
      <c r="I129" s="872"/>
    </row>
    <row r="130" spans="1:13">
      <c r="A130" s="865" t="s">
        <v>618</v>
      </c>
      <c r="B130" s="866"/>
      <c r="C130" s="869"/>
      <c r="D130" s="870"/>
      <c r="E130" s="21" t="s">
        <v>619</v>
      </c>
      <c r="F130" s="898"/>
      <c r="G130" s="899"/>
      <c r="H130" s="871">
        <v>0</v>
      </c>
      <c r="I130" s="872"/>
    </row>
    <row r="131" spans="1:13">
      <c r="A131" s="865" t="s">
        <v>620</v>
      </c>
      <c r="B131" s="866"/>
      <c r="C131" s="883" t="s">
        <v>621</v>
      </c>
      <c r="D131" s="884"/>
      <c r="E131" s="21" t="s">
        <v>622</v>
      </c>
      <c r="F131" s="898"/>
      <c r="G131" s="899"/>
      <c r="H131" s="871">
        <f>H124*F131</f>
        <v>0</v>
      </c>
      <c r="I131" s="872"/>
    </row>
    <row r="132" spans="1:13">
      <c r="A132" s="878" t="s">
        <v>169</v>
      </c>
      <c r="B132" s="879"/>
      <c r="C132" s="879"/>
      <c r="D132" s="879"/>
      <c r="E132" s="880"/>
      <c r="F132" s="881"/>
      <c r="G132" s="882"/>
      <c r="H132" s="900">
        <f>SUM(H129:I131)</f>
        <v>0</v>
      </c>
      <c r="I132" s="901"/>
    </row>
    <row r="133" spans="1:13" ht="12.75" thickBot="1">
      <c r="A133" s="858" t="s">
        <v>221</v>
      </c>
      <c r="B133" s="859"/>
      <c r="C133" s="859"/>
      <c r="D133" s="859"/>
      <c r="E133" s="860"/>
      <c r="F133" s="892"/>
      <c r="G133" s="893"/>
      <c r="H133" s="888">
        <f>SUM(H127,H132)</f>
        <v>0</v>
      </c>
      <c r="I133" s="889"/>
    </row>
    <row r="134" spans="1:13" ht="12.75" thickBot="1">
      <c r="A134" s="885"/>
      <c r="B134" s="886"/>
      <c r="C134" s="886"/>
      <c r="D134" s="886"/>
      <c r="E134" s="886"/>
      <c r="F134" s="886"/>
      <c r="G134" s="886"/>
      <c r="H134" s="886"/>
      <c r="I134" s="887"/>
    </row>
    <row r="135" spans="1:13" ht="14.45" customHeight="1">
      <c r="A135" s="873" t="s">
        <v>623</v>
      </c>
      <c r="B135" s="874"/>
      <c r="C135" s="874"/>
      <c r="D135" s="874"/>
      <c r="E135" s="874"/>
      <c r="F135" s="874"/>
      <c r="G135" s="874"/>
      <c r="H135" s="874"/>
      <c r="I135" s="875"/>
    </row>
    <row r="136" spans="1:13" ht="14.45" customHeight="1">
      <c r="A136" s="890" t="s">
        <v>624</v>
      </c>
      <c r="B136" s="891"/>
      <c r="C136" s="891"/>
      <c r="D136" s="891"/>
      <c r="E136" s="891"/>
      <c r="F136" s="891"/>
      <c r="G136" s="891"/>
      <c r="H136" s="876"/>
      <c r="I136" s="877"/>
    </row>
    <row r="137" spans="1:13" ht="14.45" customHeight="1">
      <c r="A137" s="60" t="s">
        <v>149</v>
      </c>
      <c r="B137" s="840" t="s">
        <v>625</v>
      </c>
      <c r="C137" s="840"/>
      <c r="D137" s="840"/>
      <c r="E137" s="840"/>
      <c r="F137" s="840"/>
      <c r="G137" s="840"/>
      <c r="H137" s="836">
        <f>H41</f>
        <v>0</v>
      </c>
      <c r="I137" s="837"/>
    </row>
    <row r="138" spans="1:13" ht="14.45" customHeight="1">
      <c r="A138" s="60" t="s">
        <v>150</v>
      </c>
      <c r="B138" s="840" t="s">
        <v>626</v>
      </c>
      <c r="C138" s="840"/>
      <c r="D138" s="840"/>
      <c r="E138" s="840"/>
      <c r="F138" s="840"/>
      <c r="G138" s="840"/>
      <c r="H138" s="836">
        <f>H80</f>
        <v>0</v>
      </c>
      <c r="I138" s="837"/>
    </row>
    <row r="139" spans="1:13" ht="14.45" customHeight="1">
      <c r="A139" s="60" t="s">
        <v>151</v>
      </c>
      <c r="B139" s="840" t="s">
        <v>64</v>
      </c>
      <c r="C139" s="840"/>
      <c r="D139" s="840"/>
      <c r="E139" s="840"/>
      <c r="F139" s="840"/>
      <c r="G139" s="840"/>
      <c r="H139" s="836">
        <f>H90</f>
        <v>0</v>
      </c>
      <c r="I139" s="837"/>
    </row>
    <row r="140" spans="1:13" ht="14.45" customHeight="1">
      <c r="A140" s="60" t="s">
        <v>152</v>
      </c>
      <c r="B140" s="840" t="s">
        <v>65</v>
      </c>
      <c r="C140" s="840"/>
      <c r="D140" s="840"/>
      <c r="E140" s="840"/>
      <c r="F140" s="840"/>
      <c r="G140" s="840"/>
      <c r="H140" s="836">
        <f>H112</f>
        <v>0</v>
      </c>
      <c r="I140" s="837"/>
    </row>
    <row r="141" spans="1:13" ht="14.45" customHeight="1">
      <c r="A141" s="60" t="s">
        <v>153</v>
      </c>
      <c r="B141" s="840" t="s">
        <v>66</v>
      </c>
      <c r="C141" s="840"/>
      <c r="D141" s="840"/>
      <c r="E141" s="840"/>
      <c r="F141" s="840"/>
      <c r="G141" s="840"/>
      <c r="H141" s="836">
        <f>H120</f>
        <v>0</v>
      </c>
      <c r="I141" s="837"/>
    </row>
    <row r="142" spans="1:13" ht="14.45" customHeight="1">
      <c r="A142" s="841" t="s">
        <v>67</v>
      </c>
      <c r="B142" s="842"/>
      <c r="C142" s="842"/>
      <c r="D142" s="842"/>
      <c r="E142" s="842"/>
      <c r="F142" s="842"/>
      <c r="G142" s="842"/>
      <c r="H142" s="838">
        <f>SUM(H137:I141)</f>
        <v>0</v>
      </c>
      <c r="I142" s="839"/>
      <c r="J142" s="35"/>
      <c r="K142" s="35"/>
      <c r="M142" s="36"/>
    </row>
    <row r="143" spans="1:13" ht="14.45" customHeight="1">
      <c r="A143" s="60" t="s">
        <v>154</v>
      </c>
      <c r="B143" s="840" t="s">
        <v>68</v>
      </c>
      <c r="C143" s="840"/>
      <c r="D143" s="840"/>
      <c r="E143" s="840"/>
      <c r="F143" s="840"/>
      <c r="G143" s="840"/>
      <c r="H143" s="836">
        <f>H133</f>
        <v>0</v>
      </c>
      <c r="I143" s="837"/>
    </row>
    <row r="144" spans="1:13" ht="14.45" customHeight="1" thickBot="1">
      <c r="A144" s="863" t="s">
        <v>69</v>
      </c>
      <c r="B144" s="864"/>
      <c r="C144" s="864"/>
      <c r="D144" s="864"/>
      <c r="E144" s="864"/>
      <c r="F144" s="864"/>
      <c r="G144" s="864"/>
      <c r="H144" s="861">
        <f>SUM(H41,H48,H60,H73,H90,H101,H106,H120,H127)/(1-F132)</f>
        <v>0</v>
      </c>
      <c r="I144" s="862"/>
      <c r="J144" s="35"/>
      <c r="K144" s="35"/>
    </row>
    <row r="145" spans="1:11" ht="12.75" thickBot="1">
      <c r="A145" s="835"/>
      <c r="B145" s="835"/>
      <c r="C145" s="835"/>
      <c r="D145" s="835"/>
      <c r="E145" s="835"/>
      <c r="F145" s="835"/>
      <c r="G145" s="835"/>
      <c r="H145" s="835"/>
      <c r="I145" s="835"/>
    </row>
    <row r="146" spans="1:11" ht="14.45" customHeight="1">
      <c r="A146" s="873" t="s">
        <v>70</v>
      </c>
      <c r="B146" s="874"/>
      <c r="C146" s="874"/>
      <c r="D146" s="874"/>
      <c r="E146" s="874"/>
      <c r="F146" s="874"/>
      <c r="G146" s="874"/>
      <c r="H146" s="874"/>
      <c r="I146" s="875"/>
      <c r="K146" s="35"/>
    </row>
    <row r="147" spans="1:11" ht="14.45" customHeight="1">
      <c r="A147" s="1191" t="s">
        <v>471</v>
      </c>
      <c r="B147" s="840"/>
      <c r="C147" s="840"/>
      <c r="D147" s="840"/>
      <c r="E147" s="840"/>
      <c r="F147" s="840"/>
      <c r="G147" s="840"/>
      <c r="H147" s="1185">
        <f>H144</f>
        <v>0</v>
      </c>
      <c r="I147" s="1186"/>
    </row>
    <row r="148" spans="1:11" ht="14.45" customHeight="1">
      <c r="A148" s="1191"/>
      <c r="B148" s="840"/>
      <c r="C148" s="840"/>
      <c r="D148" s="840"/>
      <c r="E148" s="840"/>
      <c r="F148" s="840"/>
      <c r="G148" s="840"/>
      <c r="H148" s="1192">
        <v>2</v>
      </c>
      <c r="I148" s="1186"/>
    </row>
    <row r="149" spans="1:11" ht="14.45" customHeight="1" thickBot="1">
      <c r="A149" s="1189" t="s">
        <v>471</v>
      </c>
      <c r="B149" s="1190"/>
      <c r="C149" s="1190"/>
      <c r="D149" s="1190"/>
      <c r="E149" s="1190"/>
      <c r="F149" s="1190"/>
      <c r="G149" s="1190"/>
      <c r="H149" s="1183">
        <f>H147*H148</f>
        <v>0</v>
      </c>
      <c r="I149" s="1184"/>
      <c r="J149" s="263"/>
      <c r="K149" s="43" t="s">
        <v>736</v>
      </c>
    </row>
    <row r="152" spans="1:11" ht="15">
      <c r="B152"/>
      <c r="C152"/>
      <c r="D152"/>
      <c r="E152"/>
      <c r="F152"/>
      <c r="G152"/>
      <c r="H152"/>
      <c r="J152" s="42"/>
    </row>
    <row r="153" spans="1:11" ht="15">
      <c r="B153"/>
      <c r="C153"/>
      <c r="D153"/>
      <c r="E153"/>
      <c r="F153"/>
      <c r="G153"/>
      <c r="H153"/>
    </row>
    <row r="154" spans="1:11" ht="15">
      <c r="B154"/>
      <c r="C154"/>
      <c r="D154"/>
      <c r="E154"/>
      <c r="F154"/>
      <c r="G154"/>
      <c r="H154"/>
    </row>
    <row r="155" spans="1:11" ht="15">
      <c r="B155"/>
      <c r="C155"/>
      <c r="D155"/>
      <c r="E155"/>
      <c r="F155"/>
      <c r="G155"/>
      <c r="H155"/>
    </row>
    <row r="156" spans="1:11" ht="15">
      <c r="B156"/>
      <c r="C156"/>
      <c r="D156"/>
      <c r="E156"/>
      <c r="F156"/>
      <c r="G156"/>
      <c r="H156"/>
    </row>
    <row r="157" spans="1:11" ht="15">
      <c r="B157"/>
      <c r="C157"/>
      <c r="D157"/>
      <c r="E157"/>
      <c r="F157"/>
      <c r="G157"/>
      <c r="H157"/>
    </row>
    <row r="158" spans="1:11" ht="15">
      <c r="B158"/>
      <c r="C158"/>
      <c r="D158"/>
      <c r="E158"/>
      <c r="F158"/>
      <c r="G158"/>
      <c r="H158"/>
    </row>
    <row r="159" spans="1:11" ht="15">
      <c r="B159"/>
      <c r="C159"/>
      <c r="D159"/>
      <c r="E159"/>
      <c r="F159"/>
      <c r="G159"/>
      <c r="H159"/>
    </row>
    <row r="160" spans="1:11" ht="15">
      <c r="B160"/>
      <c r="C160"/>
      <c r="D160"/>
      <c r="E160"/>
      <c r="F160"/>
      <c r="G160"/>
      <c r="H160"/>
    </row>
    <row r="161" spans="2:8" ht="15">
      <c r="B161"/>
      <c r="C161"/>
      <c r="D161"/>
      <c r="E161"/>
      <c r="F161"/>
      <c r="G161"/>
      <c r="H161"/>
    </row>
    <row r="162" spans="2:8" ht="15">
      <c r="B162"/>
      <c r="C162"/>
      <c r="D162"/>
      <c r="E162"/>
      <c r="F162"/>
      <c r="G162"/>
      <c r="H162"/>
    </row>
  </sheetData>
  <mergeCells count="292">
    <mergeCell ref="B138:G138"/>
    <mergeCell ref="H138:I138"/>
    <mergeCell ref="A136:G136"/>
    <mergeCell ref="B140:G140"/>
    <mergeCell ref="A146:I146"/>
    <mergeCell ref="H144:I144"/>
    <mergeCell ref="H139:I139"/>
    <mergeCell ref="B139:G139"/>
    <mergeCell ref="A145:I145"/>
    <mergeCell ref="A142:G142"/>
    <mergeCell ref="H141:I141"/>
    <mergeCell ref="H143:I143"/>
    <mergeCell ref="B141:G141"/>
    <mergeCell ref="H140:I140"/>
    <mergeCell ref="A149:G149"/>
    <mergeCell ref="H149:I149"/>
    <mergeCell ref="A147:G147"/>
    <mergeCell ref="H147:I147"/>
    <mergeCell ref="A148:G148"/>
    <mergeCell ref="H148:I148"/>
    <mergeCell ref="H131:I131"/>
    <mergeCell ref="F131:G131"/>
    <mergeCell ref="A131:B131"/>
    <mergeCell ref="H132:I132"/>
    <mergeCell ref="F132:G132"/>
    <mergeCell ref="C131:D131"/>
    <mergeCell ref="A132:E132"/>
    <mergeCell ref="H133:I133"/>
    <mergeCell ref="F133:G133"/>
    <mergeCell ref="A133:E133"/>
    <mergeCell ref="A134:I134"/>
    <mergeCell ref="H137:I137"/>
    <mergeCell ref="A135:I135"/>
    <mergeCell ref="H136:I136"/>
    <mergeCell ref="B137:G137"/>
    <mergeCell ref="B143:G143"/>
    <mergeCell ref="A144:G144"/>
    <mergeCell ref="H142:I142"/>
    <mergeCell ref="H130:I130"/>
    <mergeCell ref="C129:D130"/>
    <mergeCell ref="A130:B130"/>
    <mergeCell ref="F130:G130"/>
    <mergeCell ref="A129:B129"/>
    <mergeCell ref="F129:G129"/>
    <mergeCell ref="F128:G128"/>
    <mergeCell ref="B128:E128"/>
    <mergeCell ref="H123:I123"/>
    <mergeCell ref="H125:I125"/>
    <mergeCell ref="H128:I128"/>
    <mergeCell ref="B125:E125"/>
    <mergeCell ref="H127:I127"/>
    <mergeCell ref="F127:G127"/>
    <mergeCell ref="A127:E127"/>
    <mergeCell ref="H126:I126"/>
    <mergeCell ref="H129:I129"/>
    <mergeCell ref="A112:G112"/>
    <mergeCell ref="B111:G111"/>
    <mergeCell ref="B123:E123"/>
    <mergeCell ref="F126:G126"/>
    <mergeCell ref="F123:G123"/>
    <mergeCell ref="F125:G125"/>
    <mergeCell ref="B126:E126"/>
    <mergeCell ref="A120:G120"/>
    <mergeCell ref="A114:I114"/>
    <mergeCell ref="A113:I113"/>
    <mergeCell ref="B116:G116"/>
    <mergeCell ref="H116:I116"/>
    <mergeCell ref="H117:I117"/>
    <mergeCell ref="H119:I119"/>
    <mergeCell ref="B119:G119"/>
    <mergeCell ref="B117:G117"/>
    <mergeCell ref="B118:G118"/>
    <mergeCell ref="A122:I122"/>
    <mergeCell ref="H120:I120"/>
    <mergeCell ref="A121:I121"/>
    <mergeCell ref="H118:I118"/>
    <mergeCell ref="H110:I110"/>
    <mergeCell ref="H99:I99"/>
    <mergeCell ref="H104:I104"/>
    <mergeCell ref="H105:I105"/>
    <mergeCell ref="B105:E105"/>
    <mergeCell ref="H109:I109"/>
    <mergeCell ref="A108:I108"/>
    <mergeCell ref="B115:G115"/>
    <mergeCell ref="H115:I115"/>
    <mergeCell ref="H106:I106"/>
    <mergeCell ref="F106:G106"/>
    <mergeCell ref="B109:G109"/>
    <mergeCell ref="H112:I112"/>
    <mergeCell ref="H111:I111"/>
    <mergeCell ref="A106:E106"/>
    <mergeCell ref="B110:G110"/>
    <mergeCell ref="A107:I107"/>
    <mergeCell ref="F105:G105"/>
    <mergeCell ref="B100:E100"/>
    <mergeCell ref="A103:I103"/>
    <mergeCell ref="B104:E104"/>
    <mergeCell ref="F104:G104"/>
    <mergeCell ref="A102:I102"/>
    <mergeCell ref="A101:E101"/>
    <mergeCell ref="F101:G101"/>
    <mergeCell ref="H100:I100"/>
    <mergeCell ref="H97:I97"/>
    <mergeCell ref="F98:G98"/>
    <mergeCell ref="F100:G100"/>
    <mergeCell ref="F96:G96"/>
    <mergeCell ref="H95:I95"/>
    <mergeCell ref="F94:G94"/>
    <mergeCell ref="B94:E94"/>
    <mergeCell ref="F97:G97"/>
    <mergeCell ref="H98:I98"/>
    <mergeCell ref="H101:I101"/>
    <mergeCell ref="B95:E95"/>
    <mergeCell ref="F99:G99"/>
    <mergeCell ref="B98:E98"/>
    <mergeCell ref="B97:E97"/>
    <mergeCell ref="F95:G95"/>
    <mergeCell ref="B96:E96"/>
    <mergeCell ref="B99:E99"/>
    <mergeCell ref="H94:I94"/>
    <mergeCell ref="H96:I96"/>
    <mergeCell ref="H89:I89"/>
    <mergeCell ref="A93:I93"/>
    <mergeCell ref="A92:I92"/>
    <mergeCell ref="A91:I91"/>
    <mergeCell ref="A90:E90"/>
    <mergeCell ref="B89:E89"/>
    <mergeCell ref="F90:G90"/>
    <mergeCell ref="F89:G89"/>
    <mergeCell ref="H90:I90"/>
    <mergeCell ref="B88:E88"/>
    <mergeCell ref="H87:I87"/>
    <mergeCell ref="H88:I88"/>
    <mergeCell ref="F88:G88"/>
    <mergeCell ref="B87:E87"/>
    <mergeCell ref="F87:G87"/>
    <mergeCell ref="B85:E85"/>
    <mergeCell ref="H85:I85"/>
    <mergeCell ref="A81:I81"/>
    <mergeCell ref="A82:I82"/>
    <mergeCell ref="F84:G84"/>
    <mergeCell ref="H84:I84"/>
    <mergeCell ref="F83:G83"/>
    <mergeCell ref="F86:G86"/>
    <mergeCell ref="B86:E86"/>
    <mergeCell ref="H86:I86"/>
    <mergeCell ref="F85:G85"/>
    <mergeCell ref="H83:I83"/>
    <mergeCell ref="B84:E84"/>
    <mergeCell ref="H77:I77"/>
    <mergeCell ref="B77:G77"/>
    <mergeCell ref="A74:I74"/>
    <mergeCell ref="A75:I75"/>
    <mergeCell ref="H76:I76"/>
    <mergeCell ref="H73:I73"/>
    <mergeCell ref="B76:G76"/>
    <mergeCell ref="H80:I80"/>
    <mergeCell ref="B83:E83"/>
    <mergeCell ref="B79:G79"/>
    <mergeCell ref="H78:I78"/>
    <mergeCell ref="H79:I79"/>
    <mergeCell ref="B78:G78"/>
    <mergeCell ref="A80:G80"/>
    <mergeCell ref="H72:I72"/>
    <mergeCell ref="H69:I69"/>
    <mergeCell ref="H70:I70"/>
    <mergeCell ref="B69:G69"/>
    <mergeCell ref="B71:G71"/>
    <mergeCell ref="B72:G72"/>
    <mergeCell ref="H71:I71"/>
    <mergeCell ref="B70:G70"/>
    <mergeCell ref="A73:G73"/>
    <mergeCell ref="A64:A65"/>
    <mergeCell ref="A66:A67"/>
    <mergeCell ref="H63:I63"/>
    <mergeCell ref="B66:B67"/>
    <mergeCell ref="H66:I67"/>
    <mergeCell ref="B64:B65"/>
    <mergeCell ref="H64:I65"/>
    <mergeCell ref="B63:G63"/>
    <mergeCell ref="B68:G68"/>
    <mergeCell ref="H68:I68"/>
    <mergeCell ref="A61:I61"/>
    <mergeCell ref="B59:F59"/>
    <mergeCell ref="H56:I56"/>
    <mergeCell ref="H57:I57"/>
    <mergeCell ref="H59:I59"/>
    <mergeCell ref="H58:I58"/>
    <mergeCell ref="B57:F57"/>
    <mergeCell ref="H60:I60"/>
    <mergeCell ref="A62:I62"/>
    <mergeCell ref="H52:I52"/>
    <mergeCell ref="A60:F60"/>
    <mergeCell ref="H53:I53"/>
    <mergeCell ref="B55:F55"/>
    <mergeCell ref="H54:I54"/>
    <mergeCell ref="B53:F53"/>
    <mergeCell ref="B56:F56"/>
    <mergeCell ref="B58:F58"/>
    <mergeCell ref="H55:I55"/>
    <mergeCell ref="B52:F52"/>
    <mergeCell ref="B38:D38"/>
    <mergeCell ref="A43:I43"/>
    <mergeCell ref="F39:G39"/>
    <mergeCell ref="F40:G40"/>
    <mergeCell ref="F36:G36"/>
    <mergeCell ref="B40:D40"/>
    <mergeCell ref="H36:I36"/>
    <mergeCell ref="H39:I39"/>
    <mergeCell ref="F38:G38"/>
    <mergeCell ref="H37:I37"/>
    <mergeCell ref="H38:I38"/>
    <mergeCell ref="H40:I40"/>
    <mergeCell ref="H41:I41"/>
    <mergeCell ref="A50:I50"/>
    <mergeCell ref="H51:I51"/>
    <mergeCell ref="A49:I49"/>
    <mergeCell ref="B51:F51"/>
    <mergeCell ref="A41:E41"/>
    <mergeCell ref="A44:I44"/>
    <mergeCell ref="F41:G41"/>
    <mergeCell ref="H45:I45"/>
    <mergeCell ref="A48:E48"/>
    <mergeCell ref="B45:E45"/>
    <mergeCell ref="H47:I47"/>
    <mergeCell ref="F47:G47"/>
    <mergeCell ref="F48:G48"/>
    <mergeCell ref="H48:I48"/>
    <mergeCell ref="H46:I46"/>
    <mergeCell ref="F46:G46"/>
    <mergeCell ref="B47:E47"/>
    <mergeCell ref="B46:E46"/>
    <mergeCell ref="B39:D39"/>
    <mergeCell ref="F45:G45"/>
    <mergeCell ref="B37:D37"/>
    <mergeCell ref="F37:G37"/>
    <mergeCell ref="A18:E18"/>
    <mergeCell ref="A23:E23"/>
    <mergeCell ref="A22:E22"/>
    <mergeCell ref="F23:I23"/>
    <mergeCell ref="A20:E20"/>
    <mergeCell ref="A19:E19"/>
    <mergeCell ref="F19:I19"/>
    <mergeCell ref="A29:I29"/>
    <mergeCell ref="F31:G31"/>
    <mergeCell ref="H32:I32"/>
    <mergeCell ref="B36:D36"/>
    <mergeCell ref="F32:G32"/>
    <mergeCell ref="B35:D35"/>
    <mergeCell ref="H31:I31"/>
    <mergeCell ref="B31:E31"/>
    <mergeCell ref="B33:C33"/>
    <mergeCell ref="F33:G33"/>
    <mergeCell ref="B32:C32"/>
    <mergeCell ref="H33:I33"/>
    <mergeCell ref="B34:E34"/>
    <mergeCell ref="F34:G34"/>
    <mergeCell ref="H35:I35"/>
    <mergeCell ref="H30:I30"/>
    <mergeCell ref="B30:G30"/>
    <mergeCell ref="A9:E9"/>
    <mergeCell ref="A25:E25"/>
    <mergeCell ref="A13:E13"/>
    <mergeCell ref="F25:I25"/>
    <mergeCell ref="A24:E24"/>
    <mergeCell ref="F24:G24"/>
    <mergeCell ref="H24:I24"/>
    <mergeCell ref="A21:E21"/>
    <mergeCell ref="F22:I22"/>
    <mergeCell ref="F21:I21"/>
    <mergeCell ref="A27:I27"/>
    <mergeCell ref="A11:E11"/>
    <mergeCell ref="F11:I11"/>
    <mergeCell ref="F12:I12"/>
    <mergeCell ref="A12:E12"/>
    <mergeCell ref="F13:I13"/>
    <mergeCell ref="A17:I17"/>
    <mergeCell ref="A15:I15"/>
    <mergeCell ref="H34:I34"/>
    <mergeCell ref="F35:G35"/>
    <mergeCell ref="H5:I5"/>
    <mergeCell ref="A7:I7"/>
    <mergeCell ref="F18:I18"/>
    <mergeCell ref="F20:I20"/>
    <mergeCell ref="A1:I1"/>
    <mergeCell ref="F10:I10"/>
    <mergeCell ref="A2:I2"/>
    <mergeCell ref="A4:I4"/>
    <mergeCell ref="A8:E8"/>
    <mergeCell ref="A10:E10"/>
    <mergeCell ref="F8:I8"/>
    <mergeCell ref="F9:I9"/>
  </mergeCells>
  <phoneticPr fontId="16" type="noConversion"/>
  <pageMargins left="0.70866141732283472" right="0.51181102362204722" top="0.62992125984251968" bottom="0.62992125984251968" header="0.31496062992125984" footer="0.31496062992125984"/>
  <pageSetup paperSize="9" scale="70" fitToHeight="3"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92D050"/>
  </sheetPr>
  <dimension ref="A1:M158"/>
  <sheetViews>
    <sheetView showGridLines="0" topLeftCell="A34" zoomScaleNormal="100" zoomScaleSheetLayoutView="100" workbookViewId="0">
      <selection activeCell="F67" sqref="F67"/>
    </sheetView>
  </sheetViews>
  <sheetFormatPr defaultColWidth="8.85546875" defaultRowHeight="12"/>
  <cols>
    <col min="1" max="1" width="8.42578125" style="14" bestFit="1" customWidth="1"/>
    <col min="2" max="2" width="33.140625" style="14" customWidth="1"/>
    <col min="3" max="3" width="14" style="14" bestFit="1" customWidth="1"/>
    <col min="4" max="4" width="10.140625" style="14" customWidth="1"/>
    <col min="5" max="5" width="9.7109375" style="14" bestFit="1" customWidth="1"/>
    <col min="6" max="6" width="6.7109375" style="14" bestFit="1" customWidth="1"/>
    <col min="7" max="7" width="8.85546875" style="14" bestFit="1" customWidth="1"/>
    <col min="8" max="8" width="5" style="18" customWidth="1"/>
    <col min="9" max="9" width="20.28515625" style="18" customWidth="1"/>
    <col min="10" max="10" width="14.42578125" style="14" customWidth="1"/>
    <col min="11" max="11" width="10.7109375" style="14" bestFit="1" customWidth="1"/>
    <col min="12" max="13" width="13.28515625" style="14" customWidth="1"/>
    <col min="14" max="16384" width="8.85546875" style="14"/>
  </cols>
  <sheetData>
    <row r="1" spans="1:12" ht="18.75" customHeight="1">
      <c r="A1" s="1087"/>
      <c r="B1" s="1088"/>
      <c r="C1" s="1088"/>
      <c r="D1" s="1088"/>
      <c r="E1" s="1088"/>
      <c r="F1" s="1088"/>
      <c r="G1" s="1088"/>
      <c r="H1" s="1088"/>
      <c r="I1" s="1089"/>
      <c r="J1" s="13" t="s">
        <v>10</v>
      </c>
      <c r="L1" s="43"/>
    </row>
    <row r="2" spans="1:12" ht="20.25" customHeight="1" thickBot="1">
      <c r="A2" s="1100" t="s">
        <v>746</v>
      </c>
      <c r="B2" s="1101"/>
      <c r="C2" s="1101"/>
      <c r="D2" s="1101"/>
      <c r="E2" s="1101"/>
      <c r="F2" s="1101"/>
      <c r="G2" s="1101"/>
      <c r="H2" s="1101"/>
      <c r="I2" s="1102"/>
      <c r="J2" s="13"/>
    </row>
    <row r="3" spans="1:12" ht="15.6" customHeight="1" thickBot="1">
      <c r="A3" s="15"/>
      <c r="B3" s="15"/>
      <c r="C3" s="15"/>
      <c r="D3" s="15"/>
      <c r="E3" s="15"/>
      <c r="F3" s="15"/>
      <c r="G3" s="15"/>
      <c r="H3" s="15"/>
      <c r="I3" s="15"/>
    </row>
    <row r="4" spans="1:12" ht="14.45" customHeight="1" thickBot="1">
      <c r="A4" s="1193" t="s">
        <v>196</v>
      </c>
      <c r="B4" s="1194"/>
      <c r="C4" s="1194"/>
      <c r="D4" s="1194"/>
      <c r="E4" s="1194"/>
      <c r="F4" s="1194"/>
      <c r="G4" s="1194"/>
      <c r="H4" s="1194"/>
      <c r="I4" s="1195"/>
    </row>
    <row r="5" spans="1:12" ht="24.75" customHeight="1" thickBot="1">
      <c r="A5" s="48" t="s">
        <v>175</v>
      </c>
      <c r="B5" s="44" t="str">
        <f>'Sinteses de CCT''s'!C4</f>
        <v xml:space="preserve">Pregão Eletrônico nº </v>
      </c>
      <c r="C5" s="47" t="s">
        <v>176</v>
      </c>
      <c r="D5" s="45"/>
      <c r="E5" s="48" t="s">
        <v>186</v>
      </c>
      <c r="F5" s="46">
        <f>'Sinteses de CCT''s'!G4</f>
        <v>0</v>
      </c>
      <c r="G5" s="48" t="s">
        <v>174</v>
      </c>
      <c r="H5" s="1224"/>
      <c r="I5" s="1225"/>
    </row>
    <row r="6" spans="1:12" ht="12.75" thickBot="1">
      <c r="A6" s="16"/>
      <c r="B6" s="17"/>
      <c r="C6" s="18"/>
      <c r="D6" s="19"/>
      <c r="E6" s="17"/>
      <c r="F6" s="18"/>
      <c r="G6" s="17"/>
      <c r="H6" s="17"/>
      <c r="I6" s="17"/>
    </row>
    <row r="7" spans="1:12" ht="21" customHeight="1">
      <c r="A7" s="1198" t="s">
        <v>197</v>
      </c>
      <c r="B7" s="1199"/>
      <c r="C7" s="1199"/>
      <c r="D7" s="1199"/>
      <c r="E7" s="1199"/>
      <c r="F7" s="1199"/>
      <c r="G7" s="1199"/>
      <c r="H7" s="1199"/>
      <c r="I7" s="1200"/>
    </row>
    <row r="8" spans="1:12" ht="15">
      <c r="A8" s="1096" t="s">
        <v>198</v>
      </c>
      <c r="B8" s="1097"/>
      <c r="C8" s="1097"/>
      <c r="D8" s="1097"/>
      <c r="E8" s="1097"/>
      <c r="F8" s="1098" t="s">
        <v>199</v>
      </c>
      <c r="G8" s="1097"/>
      <c r="H8" s="1097"/>
      <c r="I8" s="1099"/>
    </row>
    <row r="9" spans="1:12" ht="13.5" customHeight="1">
      <c r="A9" s="1064" t="s">
        <v>177</v>
      </c>
      <c r="B9" s="835"/>
      <c r="C9" s="835"/>
      <c r="D9" s="835"/>
      <c r="E9" s="835"/>
      <c r="F9" s="1104">
        <v>45114</v>
      </c>
      <c r="G9" s="1056"/>
      <c r="H9" s="1056"/>
      <c r="I9" s="1057"/>
    </row>
    <row r="10" spans="1:12" ht="13.5" customHeight="1">
      <c r="A10" s="1064" t="s">
        <v>178</v>
      </c>
      <c r="B10" s="835"/>
      <c r="C10" s="835"/>
      <c r="D10" s="835"/>
      <c r="E10" s="835"/>
      <c r="F10" s="1103" t="s">
        <v>182</v>
      </c>
      <c r="G10" s="1056"/>
      <c r="H10" s="1056"/>
      <c r="I10" s="1057"/>
    </row>
    <row r="11" spans="1:12" ht="13.5" customHeight="1">
      <c r="A11" s="1064" t="s">
        <v>179</v>
      </c>
      <c r="B11" s="835"/>
      <c r="C11" s="835"/>
      <c r="D11" s="835"/>
      <c r="E11" s="835"/>
      <c r="F11" s="1103" t="str">
        <f>'Sinteses de CCT''s'!C10</f>
        <v>01/11/2023 a 31/10/2024</v>
      </c>
      <c r="G11" s="1056"/>
      <c r="H11" s="1056"/>
      <c r="I11" s="1057"/>
    </row>
    <row r="12" spans="1:12" ht="13.5" customHeight="1">
      <c r="A12" s="1064" t="s">
        <v>180</v>
      </c>
      <c r="B12" s="1065"/>
      <c r="C12" s="1065"/>
      <c r="D12" s="1065"/>
      <c r="E12" s="1065"/>
      <c r="F12" s="1108" t="str">
        <f>'Sinteses de CCT''s'!C9</f>
        <v>SINDUSCON MG</v>
      </c>
      <c r="G12" s="1056"/>
      <c r="H12" s="1056"/>
      <c r="I12" s="1057"/>
    </row>
    <row r="13" spans="1:12" ht="13.5" customHeight="1" thickBot="1">
      <c r="A13" s="1073" t="s">
        <v>181</v>
      </c>
      <c r="B13" s="1107"/>
      <c r="C13" s="1107"/>
      <c r="D13" s="1107"/>
      <c r="E13" s="1107"/>
      <c r="F13" s="1110">
        <v>12</v>
      </c>
      <c r="G13" s="1044"/>
      <c r="H13" s="1044"/>
      <c r="I13" s="1111"/>
    </row>
    <row r="14" spans="1:12">
      <c r="A14" s="16"/>
      <c r="B14" s="17"/>
      <c r="C14" s="18"/>
      <c r="D14" s="19"/>
      <c r="E14" s="17"/>
      <c r="F14" s="18"/>
      <c r="G14" s="17"/>
      <c r="H14" s="17"/>
      <c r="I14" s="17"/>
    </row>
    <row r="15" spans="1:12" ht="14.45" customHeight="1">
      <c r="A15" s="745" t="s">
        <v>191</v>
      </c>
      <c r="B15" s="745"/>
      <c r="C15" s="745"/>
      <c r="D15" s="745"/>
      <c r="E15" s="745"/>
      <c r="F15" s="745"/>
      <c r="G15" s="745"/>
      <c r="H15" s="745"/>
      <c r="I15" s="745"/>
    </row>
    <row r="16" spans="1:12" ht="8.25" customHeight="1" thickBot="1">
      <c r="A16" s="15"/>
      <c r="B16" s="15"/>
      <c r="C16" s="15"/>
      <c r="D16" s="15"/>
      <c r="E16" s="15"/>
      <c r="F16" s="15"/>
      <c r="G16" s="15"/>
      <c r="H16" s="15"/>
      <c r="I16" s="15"/>
    </row>
    <row r="17" spans="1:10" ht="18.75" customHeight="1" thickBot="1">
      <c r="A17" s="1234" t="s">
        <v>200</v>
      </c>
      <c r="B17" s="1235"/>
      <c r="C17" s="1235"/>
      <c r="D17" s="1235"/>
      <c r="E17" s="1235"/>
      <c r="F17" s="1235"/>
      <c r="G17" s="1235"/>
      <c r="H17" s="1235"/>
      <c r="I17" s="1236"/>
    </row>
    <row r="18" spans="1:10" ht="14.45" customHeight="1">
      <c r="A18" s="1228" t="s">
        <v>201</v>
      </c>
      <c r="B18" s="1229"/>
      <c r="C18" s="1229"/>
      <c r="D18" s="1229"/>
      <c r="E18" s="1230"/>
      <c r="F18" s="1061" t="s">
        <v>93</v>
      </c>
      <c r="G18" s="1062"/>
      <c r="H18" s="1062"/>
      <c r="I18" s="1063"/>
    </row>
    <row r="19" spans="1:10" ht="14.45" customHeight="1">
      <c r="A19" s="1064" t="s">
        <v>183</v>
      </c>
      <c r="B19" s="1065"/>
      <c r="C19" s="1065"/>
      <c r="D19" s="1065"/>
      <c r="E19" s="1231"/>
      <c r="F19" s="1055" t="str">
        <f>F11</f>
        <v>01/11/2023 a 31/10/2024</v>
      </c>
      <c r="G19" s="1056"/>
      <c r="H19" s="1056"/>
      <c r="I19" s="1057"/>
    </row>
    <row r="20" spans="1:10" ht="12" customHeight="1">
      <c r="A20" s="1064" t="s">
        <v>185</v>
      </c>
      <c r="B20" s="1065"/>
      <c r="C20" s="1065"/>
      <c r="D20" s="1065"/>
      <c r="E20" s="1231"/>
      <c r="F20" s="1055" t="str">
        <f>'Sinteses de CCT''s'!C24</f>
        <v xml:space="preserve">Encanador c/ Insaluridade Diurno </v>
      </c>
      <c r="G20" s="1226"/>
      <c r="H20" s="1226"/>
      <c r="I20" s="1227"/>
    </row>
    <row r="21" spans="1:10" ht="12" customHeight="1">
      <c r="A21" s="1064" t="s">
        <v>184</v>
      </c>
      <c r="B21" s="1065"/>
      <c r="C21" s="1065"/>
      <c r="D21" s="1065"/>
      <c r="E21" s="1231"/>
      <c r="F21" s="1075" t="s">
        <v>190</v>
      </c>
      <c r="G21" s="1076"/>
      <c r="H21" s="1076"/>
      <c r="I21" s="1077"/>
    </row>
    <row r="22" spans="1:10" ht="12.75" customHeight="1" thickBot="1">
      <c r="A22" s="1073" t="s">
        <v>195</v>
      </c>
      <c r="B22" s="1074"/>
      <c r="C22" s="1074"/>
      <c r="D22" s="1074"/>
      <c r="E22" s="1233"/>
      <c r="F22" s="1078">
        <f>'Sinteses de CCT''s'!E24</f>
        <v>0</v>
      </c>
      <c r="G22" s="1079"/>
      <c r="H22" s="1079"/>
      <c r="I22" s="1080"/>
    </row>
    <row r="23" spans="1:10" ht="14.45" customHeight="1">
      <c r="A23" s="1069" t="s">
        <v>187</v>
      </c>
      <c r="B23" s="1237"/>
      <c r="C23" s="1237"/>
      <c r="D23" s="1237"/>
      <c r="E23" s="1238"/>
      <c r="F23" s="1239" t="str">
        <f>F20</f>
        <v xml:space="preserve">Encanador c/ Insaluridade Diurno </v>
      </c>
      <c r="G23" s="1240"/>
      <c r="H23" s="1240"/>
      <c r="I23" s="1241"/>
    </row>
    <row r="24" spans="1:10" ht="14.45" customHeight="1">
      <c r="A24" s="1117" t="s">
        <v>188</v>
      </c>
      <c r="B24" s="1118"/>
      <c r="C24" s="1118"/>
      <c r="D24" s="1118"/>
      <c r="E24" s="1232"/>
      <c r="F24" s="1119" t="str">
        <f>'Sinteses de CCT''s'!D24</f>
        <v>12x36 hs</v>
      </c>
      <c r="G24" s="1120"/>
      <c r="H24" s="1120">
        <v>210</v>
      </c>
      <c r="I24" s="1121"/>
      <c r="J24" s="18"/>
    </row>
    <row r="25" spans="1:10" ht="12.75" customHeight="1" thickBot="1">
      <c r="A25" s="1116" t="s">
        <v>189</v>
      </c>
      <c r="B25" s="1242"/>
      <c r="C25" s="1242"/>
      <c r="D25" s="1242"/>
      <c r="E25" s="1243"/>
      <c r="F25" s="1112">
        <v>2</v>
      </c>
      <c r="G25" s="1244"/>
      <c r="H25" s="1244"/>
      <c r="I25" s="1245"/>
    </row>
    <row r="26" spans="1:10" ht="12" customHeight="1">
      <c r="A26" s="16"/>
      <c r="B26" s="17"/>
      <c r="C26" s="18"/>
      <c r="D26" s="19"/>
      <c r="E26" s="17"/>
      <c r="F26" s="18"/>
      <c r="G26" s="17"/>
      <c r="H26" s="17"/>
      <c r="I26" s="17"/>
    </row>
    <row r="27" spans="1:10" ht="14.45" customHeight="1">
      <c r="A27" s="745" t="s">
        <v>191</v>
      </c>
      <c r="B27" s="745"/>
      <c r="C27" s="745"/>
      <c r="D27" s="745"/>
      <c r="E27" s="745"/>
      <c r="F27" s="745"/>
      <c r="G27" s="745"/>
      <c r="H27" s="745"/>
      <c r="I27" s="745"/>
    </row>
    <row r="28" spans="1:10" ht="14.45" customHeight="1" thickBot="1">
      <c r="A28" s="15"/>
      <c r="B28" s="15"/>
      <c r="C28" s="15"/>
      <c r="D28" s="15"/>
      <c r="E28" s="15"/>
      <c r="F28" s="15"/>
      <c r="G28" s="15"/>
      <c r="H28" s="15"/>
      <c r="I28" s="15"/>
    </row>
    <row r="29" spans="1:10" ht="14.45" customHeight="1" thickBot="1">
      <c r="A29" s="1036" t="s">
        <v>202</v>
      </c>
      <c r="B29" s="1037"/>
      <c r="C29" s="1037"/>
      <c r="D29" s="1037"/>
      <c r="E29" s="1037"/>
      <c r="F29" s="1037"/>
      <c r="G29" s="1037"/>
      <c r="H29" s="1037"/>
      <c r="I29" s="1038"/>
    </row>
    <row r="30" spans="1:10" ht="17.25" customHeight="1">
      <c r="A30" s="52">
        <v>1</v>
      </c>
      <c r="B30" s="954" t="s">
        <v>203</v>
      </c>
      <c r="C30" s="954"/>
      <c r="D30" s="954"/>
      <c r="E30" s="954"/>
      <c r="F30" s="954"/>
      <c r="G30" s="954"/>
      <c r="H30" s="954" t="s">
        <v>192</v>
      </c>
      <c r="I30" s="955"/>
    </row>
    <row r="31" spans="1:10" ht="13.5" customHeight="1">
      <c r="A31" s="20" t="s">
        <v>149</v>
      </c>
      <c r="B31" s="904" t="s">
        <v>204</v>
      </c>
      <c r="C31" s="904"/>
      <c r="D31" s="904"/>
      <c r="E31" s="904"/>
      <c r="F31" s="938"/>
      <c r="G31" s="938"/>
      <c r="H31" s="1028">
        <f>F22/H24*H24</f>
        <v>0</v>
      </c>
      <c r="I31" s="1029"/>
    </row>
    <row r="32" spans="1:10" ht="12" customHeight="1">
      <c r="A32" s="20" t="s">
        <v>150</v>
      </c>
      <c r="B32" s="894" t="s">
        <v>205</v>
      </c>
      <c r="C32" s="896"/>
      <c r="D32" s="22" t="s">
        <v>206</v>
      </c>
      <c r="E32" s="108" t="s">
        <v>278</v>
      </c>
      <c r="F32" s="938"/>
      <c r="G32" s="938"/>
      <c r="H32" s="1028"/>
      <c r="I32" s="1029"/>
    </row>
    <row r="33" spans="1:10" ht="12" customHeight="1">
      <c r="A33" s="20" t="s">
        <v>151</v>
      </c>
      <c r="B33" s="894" t="s">
        <v>207</v>
      </c>
      <c r="C33" s="896"/>
      <c r="D33" s="22" t="s">
        <v>206</v>
      </c>
      <c r="E33" s="24" t="s">
        <v>173</v>
      </c>
      <c r="F33" s="1028"/>
      <c r="G33" s="1072">
        <v>0.4</v>
      </c>
      <c r="H33" s="1028"/>
      <c r="I33" s="1029"/>
      <c r="J33" s="25"/>
    </row>
    <row r="34" spans="1:10" ht="15">
      <c r="A34" s="20" t="s">
        <v>152</v>
      </c>
      <c r="B34" s="1045" t="s">
        <v>279</v>
      </c>
      <c r="C34" s="1046"/>
      <c r="D34" s="1046"/>
      <c r="E34" s="1047"/>
      <c r="F34" s="1048">
        <v>0</v>
      </c>
      <c r="G34" s="1049"/>
      <c r="H34" s="1246"/>
      <c r="I34" s="1247"/>
    </row>
    <row r="35" spans="1:10" ht="14.45" customHeight="1">
      <c r="A35" s="20" t="s">
        <v>153</v>
      </c>
      <c r="B35" s="913" t="s">
        <v>208</v>
      </c>
      <c r="C35" s="914"/>
      <c r="D35" s="915"/>
      <c r="E35" s="26">
        <v>0</v>
      </c>
      <c r="F35" s="1028">
        <f>H31/H24*1.2</f>
        <v>0</v>
      </c>
      <c r="G35" s="1028"/>
      <c r="H35" s="1028"/>
      <c r="I35" s="1029"/>
    </row>
    <row r="36" spans="1:10">
      <c r="A36" s="20" t="s">
        <v>154</v>
      </c>
      <c r="B36" s="913" t="s">
        <v>749</v>
      </c>
      <c r="C36" s="914"/>
      <c r="D36" s="915"/>
      <c r="E36" s="21"/>
      <c r="F36" s="938"/>
      <c r="G36" s="938"/>
      <c r="H36" s="1028"/>
      <c r="I36" s="1029"/>
    </row>
    <row r="37" spans="1:10" ht="14.45" customHeight="1">
      <c r="A37" s="20" t="s">
        <v>210</v>
      </c>
      <c r="B37" s="913" t="s">
        <v>211</v>
      </c>
      <c r="C37" s="914"/>
      <c r="D37" s="915"/>
      <c r="E37" s="21"/>
      <c r="F37" s="1030">
        <v>1</v>
      </c>
      <c r="G37" s="1030"/>
      <c r="H37" s="1028"/>
      <c r="I37" s="1029"/>
    </row>
    <row r="38" spans="1:10" ht="14.45" customHeight="1">
      <c r="A38" s="20" t="s">
        <v>154</v>
      </c>
      <c r="B38" s="913" t="s">
        <v>212</v>
      </c>
      <c r="C38" s="914"/>
      <c r="D38" s="915"/>
      <c r="E38" s="21"/>
      <c r="F38" s="1030">
        <v>0</v>
      </c>
      <c r="G38" s="1030"/>
      <c r="H38" s="1028"/>
      <c r="I38" s="1029"/>
    </row>
    <row r="39" spans="1:10" ht="12" customHeight="1">
      <c r="A39" s="20" t="s">
        <v>210</v>
      </c>
      <c r="B39" s="913" t="s">
        <v>213</v>
      </c>
      <c r="C39" s="914"/>
      <c r="D39" s="915"/>
      <c r="E39" s="21"/>
      <c r="F39" s="938"/>
      <c r="G39" s="938"/>
      <c r="H39" s="1028"/>
      <c r="I39" s="1029"/>
    </row>
    <row r="40" spans="1:10" ht="12.75" thickBot="1">
      <c r="A40" s="50" t="s">
        <v>154</v>
      </c>
      <c r="B40" s="1031" t="s">
        <v>214</v>
      </c>
      <c r="C40" s="1032"/>
      <c r="D40" s="1033"/>
      <c r="E40" s="51"/>
      <c r="F40" s="1086"/>
      <c r="G40" s="1086"/>
      <c r="H40" s="1039"/>
      <c r="I40" s="1040"/>
    </row>
    <row r="41" spans="1:10" ht="14.45" customHeight="1" thickBot="1">
      <c r="A41" s="1020" t="s">
        <v>215</v>
      </c>
      <c r="B41" s="1021"/>
      <c r="C41" s="1021"/>
      <c r="D41" s="1021"/>
      <c r="E41" s="1021"/>
      <c r="F41" s="1021"/>
      <c r="G41" s="1021"/>
      <c r="H41" s="1022"/>
      <c r="I41" s="1023"/>
    </row>
    <row r="42" spans="1:10" ht="12.75" thickBot="1">
      <c r="A42" s="16"/>
      <c r="B42" s="17"/>
      <c r="C42" s="18"/>
      <c r="D42" s="19"/>
      <c r="E42" s="17"/>
      <c r="F42" s="18"/>
      <c r="G42" s="17"/>
      <c r="H42" s="17"/>
      <c r="I42" s="17"/>
    </row>
    <row r="43" spans="1:10" ht="16.5" customHeight="1" thickBot="1">
      <c r="A43" s="1036" t="s">
        <v>216</v>
      </c>
      <c r="B43" s="1037"/>
      <c r="C43" s="1037"/>
      <c r="D43" s="1037"/>
      <c r="E43" s="1037"/>
      <c r="F43" s="1037"/>
      <c r="G43" s="1037"/>
      <c r="H43" s="1037"/>
      <c r="I43" s="1038"/>
    </row>
    <row r="44" spans="1:10" ht="14.45" customHeight="1">
      <c r="A44" s="1024" t="s">
        <v>217</v>
      </c>
      <c r="B44" s="1025"/>
      <c r="C44" s="1025"/>
      <c r="D44" s="1025"/>
      <c r="E44" s="1025"/>
      <c r="F44" s="1025"/>
      <c r="G44" s="1025"/>
      <c r="H44" s="1025"/>
      <c r="I44" s="1026"/>
    </row>
    <row r="45" spans="1:10" ht="14.45" customHeight="1">
      <c r="A45" s="53" t="s">
        <v>218</v>
      </c>
      <c r="B45" s="928" t="s">
        <v>219</v>
      </c>
      <c r="C45" s="929"/>
      <c r="D45" s="929"/>
      <c r="E45" s="930"/>
      <c r="F45" s="908" t="s">
        <v>193</v>
      </c>
      <c r="G45" s="880"/>
      <c r="H45" s="908" t="s">
        <v>192</v>
      </c>
      <c r="I45" s="909"/>
    </row>
    <row r="46" spans="1:10">
      <c r="A46" s="20" t="s">
        <v>149</v>
      </c>
      <c r="B46" s="913" t="s">
        <v>220</v>
      </c>
      <c r="C46" s="914"/>
      <c r="D46" s="914"/>
      <c r="E46" s="915"/>
      <c r="F46" s="898">
        <f>1/12</f>
        <v>8.3299999999999999E-2</v>
      </c>
      <c r="G46" s="899"/>
      <c r="H46" s="871">
        <f>$H$41*F46</f>
        <v>0</v>
      </c>
      <c r="I46" s="872"/>
    </row>
    <row r="47" spans="1:10" ht="12" customHeight="1">
      <c r="A47" s="56" t="s">
        <v>150</v>
      </c>
      <c r="B47" s="973" t="s">
        <v>89</v>
      </c>
      <c r="C47" s="974"/>
      <c r="D47" s="974"/>
      <c r="E47" s="975"/>
      <c r="F47" s="1034">
        <v>2.7799999999999998E-2</v>
      </c>
      <c r="G47" s="1035"/>
      <c r="H47" s="1009">
        <f>$H$41*F47</f>
        <v>0</v>
      </c>
      <c r="I47" s="1010"/>
    </row>
    <row r="48" spans="1:10" ht="12.75" thickBot="1">
      <c r="A48" s="1006" t="s">
        <v>221</v>
      </c>
      <c r="B48" s="1007"/>
      <c r="C48" s="1007"/>
      <c r="D48" s="1007"/>
      <c r="E48" s="1008"/>
      <c r="F48" s="1004">
        <f>SUM(F46:G47)</f>
        <v>0.1111</v>
      </c>
      <c r="G48" s="1005"/>
      <c r="H48" s="1001">
        <f>SUM(H46:I47)</f>
        <v>0</v>
      </c>
      <c r="I48" s="1002"/>
    </row>
    <row r="49" spans="1:9" ht="12.75" customHeight="1" thickBot="1">
      <c r="A49" s="1011"/>
      <c r="B49" s="1012"/>
      <c r="C49" s="1012"/>
      <c r="D49" s="1012"/>
      <c r="E49" s="1012"/>
      <c r="F49" s="1012"/>
      <c r="G49" s="1012"/>
      <c r="H49" s="1012"/>
      <c r="I49" s="1013"/>
    </row>
    <row r="50" spans="1:9" ht="25.5" customHeight="1">
      <c r="A50" s="1019" t="s">
        <v>222</v>
      </c>
      <c r="B50" s="1019"/>
      <c r="C50" s="1019"/>
      <c r="D50" s="1019"/>
      <c r="E50" s="1019"/>
      <c r="F50" s="1019"/>
      <c r="G50" s="1019"/>
      <c r="H50" s="1019"/>
      <c r="I50" s="1019"/>
    </row>
    <row r="51" spans="1:9" ht="14.45" customHeight="1">
      <c r="A51" s="54" t="s">
        <v>223</v>
      </c>
      <c r="B51" s="959" t="s">
        <v>224</v>
      </c>
      <c r="C51" s="959"/>
      <c r="D51" s="959"/>
      <c r="E51" s="959"/>
      <c r="F51" s="959"/>
      <c r="G51" s="55" t="s">
        <v>193</v>
      </c>
      <c r="H51" s="954" t="s">
        <v>192</v>
      </c>
      <c r="I51" s="955"/>
    </row>
    <row r="52" spans="1:9">
      <c r="A52" s="20" t="s">
        <v>149</v>
      </c>
      <c r="B52" s="904" t="s">
        <v>225</v>
      </c>
      <c r="C52" s="904"/>
      <c r="D52" s="904"/>
      <c r="E52" s="904"/>
      <c r="F52" s="904"/>
      <c r="G52" s="28">
        <v>0.2</v>
      </c>
      <c r="H52" s="988">
        <f>($H$41+$H$48)*G52</f>
        <v>0</v>
      </c>
      <c r="I52" s="989"/>
    </row>
    <row r="53" spans="1:9">
      <c r="A53" s="20" t="s">
        <v>150</v>
      </c>
      <c r="B53" s="904" t="s">
        <v>226</v>
      </c>
      <c r="C53" s="904"/>
      <c r="D53" s="904"/>
      <c r="E53" s="904"/>
      <c r="F53" s="904"/>
      <c r="G53" s="28">
        <v>2.5000000000000001E-2</v>
      </c>
      <c r="H53" s="988">
        <f t="shared" ref="H53:H59" si="0">($H$41+$H$48)*G53</f>
        <v>0</v>
      </c>
      <c r="I53" s="989"/>
    </row>
    <row r="54" spans="1:9" ht="12" customHeight="1">
      <c r="A54" s="20" t="s">
        <v>151</v>
      </c>
      <c r="B54" s="21" t="s">
        <v>194</v>
      </c>
      <c r="C54" s="22" t="s">
        <v>227</v>
      </c>
      <c r="D54" s="29">
        <v>3</v>
      </c>
      <c r="E54" s="22" t="s">
        <v>228</v>
      </c>
      <c r="F54" s="250">
        <v>5.0000000000000001E-3</v>
      </c>
      <c r="G54" s="28">
        <f>D54*F54</f>
        <v>1.4999999999999999E-2</v>
      </c>
      <c r="H54" s="988">
        <f t="shared" si="0"/>
        <v>0</v>
      </c>
      <c r="I54" s="989"/>
    </row>
    <row r="55" spans="1:9">
      <c r="A55" s="20" t="s">
        <v>152</v>
      </c>
      <c r="B55" s="904" t="s">
        <v>229</v>
      </c>
      <c r="C55" s="904"/>
      <c r="D55" s="904"/>
      <c r="E55" s="904"/>
      <c r="F55" s="904"/>
      <c r="G55" s="28">
        <v>1.4999999999999999E-2</v>
      </c>
      <c r="H55" s="988">
        <f t="shared" si="0"/>
        <v>0</v>
      </c>
      <c r="I55" s="989"/>
    </row>
    <row r="56" spans="1:9" ht="12" customHeight="1">
      <c r="A56" s="20" t="s">
        <v>153</v>
      </c>
      <c r="B56" s="904" t="s">
        <v>230</v>
      </c>
      <c r="C56" s="904"/>
      <c r="D56" s="904"/>
      <c r="E56" s="904"/>
      <c r="F56" s="904"/>
      <c r="G56" s="28">
        <v>0.01</v>
      </c>
      <c r="H56" s="988">
        <f t="shared" si="0"/>
        <v>0</v>
      </c>
      <c r="I56" s="989"/>
    </row>
    <row r="57" spans="1:9">
      <c r="A57" s="20" t="s">
        <v>154</v>
      </c>
      <c r="B57" s="904" t="s">
        <v>231</v>
      </c>
      <c r="C57" s="904"/>
      <c r="D57" s="904"/>
      <c r="E57" s="904"/>
      <c r="F57" s="904"/>
      <c r="G57" s="28">
        <v>6.0000000000000001E-3</v>
      </c>
      <c r="H57" s="988">
        <f t="shared" si="0"/>
        <v>0</v>
      </c>
      <c r="I57" s="989"/>
    </row>
    <row r="58" spans="1:9">
      <c r="A58" s="20" t="s">
        <v>210</v>
      </c>
      <c r="B58" s="904" t="s">
        <v>232</v>
      </c>
      <c r="C58" s="904"/>
      <c r="D58" s="904"/>
      <c r="E58" s="904"/>
      <c r="F58" s="904"/>
      <c r="G58" s="28">
        <v>2E-3</v>
      </c>
      <c r="H58" s="988">
        <f t="shared" si="0"/>
        <v>0</v>
      </c>
      <c r="I58" s="989"/>
    </row>
    <row r="59" spans="1:9">
      <c r="A59" s="56" t="s">
        <v>233</v>
      </c>
      <c r="B59" s="1027" t="s">
        <v>234</v>
      </c>
      <c r="C59" s="1027"/>
      <c r="D59" s="1027"/>
      <c r="E59" s="1027"/>
      <c r="F59" s="1027"/>
      <c r="G59" s="57">
        <v>0.08</v>
      </c>
      <c r="H59" s="1014">
        <f t="shared" si="0"/>
        <v>0</v>
      </c>
      <c r="I59" s="1015"/>
    </row>
    <row r="60" spans="1:9" ht="12.75" thickBot="1">
      <c r="A60" s="1016" t="s">
        <v>221</v>
      </c>
      <c r="B60" s="1017"/>
      <c r="C60" s="1017"/>
      <c r="D60" s="1017"/>
      <c r="E60" s="1017"/>
      <c r="F60" s="1018"/>
      <c r="G60" s="58">
        <f>SUM(G52:G59)</f>
        <v>0.35299999999999998</v>
      </c>
      <c r="H60" s="1001">
        <f>SUM(H52:I59)</f>
        <v>0</v>
      </c>
      <c r="I60" s="1002"/>
    </row>
    <row r="61" spans="1:9" ht="30.75" customHeight="1" thickBot="1">
      <c r="A61" s="1003" t="s">
        <v>38</v>
      </c>
      <c r="B61" s="886"/>
      <c r="C61" s="886"/>
      <c r="D61" s="886"/>
      <c r="E61" s="886"/>
      <c r="F61" s="886"/>
      <c r="G61" s="886"/>
      <c r="H61" s="886"/>
      <c r="I61" s="887"/>
    </row>
    <row r="62" spans="1:9" ht="14.45" customHeight="1">
      <c r="A62" s="998" t="s">
        <v>235</v>
      </c>
      <c r="B62" s="999"/>
      <c r="C62" s="999"/>
      <c r="D62" s="999"/>
      <c r="E62" s="999"/>
      <c r="F62" s="999"/>
      <c r="G62" s="999"/>
      <c r="H62" s="999"/>
      <c r="I62" s="1000"/>
    </row>
    <row r="63" spans="1:9" ht="14.45" customHeight="1">
      <c r="A63" s="54" t="s">
        <v>236</v>
      </c>
      <c r="B63" s="990" t="s">
        <v>237</v>
      </c>
      <c r="C63" s="991"/>
      <c r="D63" s="991"/>
      <c r="E63" s="991"/>
      <c r="F63" s="991"/>
      <c r="G63" s="992"/>
      <c r="H63" s="990" t="s">
        <v>192</v>
      </c>
      <c r="I63" s="997"/>
    </row>
    <row r="64" spans="1:9" ht="14.45" customHeight="1">
      <c r="A64" s="987" t="s">
        <v>149</v>
      </c>
      <c r="B64" s="840" t="s">
        <v>238</v>
      </c>
      <c r="C64" s="27" t="s">
        <v>239</v>
      </c>
      <c r="D64" s="27" t="s">
        <v>240</v>
      </c>
      <c r="E64" s="30" t="s">
        <v>241</v>
      </c>
      <c r="F64" s="27" t="s">
        <v>242</v>
      </c>
      <c r="G64" s="27" t="s">
        <v>243</v>
      </c>
      <c r="H64" s="993"/>
      <c r="I64" s="994"/>
    </row>
    <row r="65" spans="1:12" ht="12" customHeight="1">
      <c r="A65" s="987"/>
      <c r="B65" s="840"/>
      <c r="C65" s="22" t="s">
        <v>173</v>
      </c>
      <c r="D65" s="31"/>
      <c r="E65" s="23"/>
      <c r="F65" s="59"/>
      <c r="G65" s="32">
        <v>0.06</v>
      </c>
      <c r="H65" s="995"/>
      <c r="I65" s="996"/>
      <c r="K65" s="18"/>
    </row>
    <row r="66" spans="1:12" ht="14.45" customHeight="1">
      <c r="A66" s="987" t="s">
        <v>150</v>
      </c>
      <c r="B66" s="840" t="s">
        <v>244</v>
      </c>
      <c r="C66" s="27" t="s">
        <v>239</v>
      </c>
      <c r="D66" s="27" t="s">
        <v>240</v>
      </c>
      <c r="E66" s="27"/>
      <c r="F66" s="27" t="s">
        <v>242</v>
      </c>
      <c r="G66" s="27" t="s">
        <v>243</v>
      </c>
      <c r="H66" s="993"/>
      <c r="I66" s="994"/>
    </row>
    <row r="67" spans="1:12" ht="14.45" customHeight="1">
      <c r="A67" s="987"/>
      <c r="B67" s="840"/>
      <c r="C67" s="22" t="s">
        <v>173</v>
      </c>
      <c r="D67" s="31"/>
      <c r="E67" s="23"/>
      <c r="F67" s="59"/>
      <c r="G67" s="32">
        <v>0.2</v>
      </c>
      <c r="H67" s="995"/>
      <c r="I67" s="996"/>
      <c r="L67" s="33"/>
    </row>
    <row r="68" spans="1:12" ht="14.45" customHeight="1">
      <c r="A68" s="20" t="s">
        <v>151</v>
      </c>
      <c r="B68" s="913" t="s">
        <v>245</v>
      </c>
      <c r="C68" s="914"/>
      <c r="D68" s="914"/>
      <c r="E68" s="914"/>
      <c r="F68" s="914"/>
      <c r="G68" s="915"/>
      <c r="H68" s="924"/>
      <c r="I68" s="925"/>
    </row>
    <row r="69" spans="1:12">
      <c r="A69" s="20" t="s">
        <v>152</v>
      </c>
      <c r="B69" s="913" t="s">
        <v>246</v>
      </c>
      <c r="C69" s="914"/>
      <c r="D69" s="914"/>
      <c r="E69" s="914"/>
      <c r="F69" s="914"/>
      <c r="G69" s="915"/>
      <c r="H69" s="924"/>
      <c r="I69" s="925"/>
    </row>
    <row r="70" spans="1:12" ht="12.75" customHeight="1">
      <c r="A70" s="20" t="s">
        <v>153</v>
      </c>
      <c r="B70" s="913" t="s">
        <v>85</v>
      </c>
      <c r="C70" s="914"/>
      <c r="D70" s="914"/>
      <c r="E70" s="914"/>
      <c r="F70" s="914"/>
      <c r="G70" s="915"/>
      <c r="H70" s="924"/>
      <c r="I70" s="925"/>
    </row>
    <row r="71" spans="1:12" ht="12" customHeight="1">
      <c r="A71" s="20" t="s">
        <v>154</v>
      </c>
      <c r="B71" s="913" t="s">
        <v>86</v>
      </c>
      <c r="C71" s="914"/>
      <c r="D71" s="914"/>
      <c r="E71" s="914"/>
      <c r="F71" s="914"/>
      <c r="G71" s="915"/>
      <c r="H71" s="924"/>
      <c r="I71" s="925"/>
    </row>
    <row r="72" spans="1:12">
      <c r="A72" s="56" t="s">
        <v>210</v>
      </c>
      <c r="B72" s="973" t="s">
        <v>247</v>
      </c>
      <c r="C72" s="974"/>
      <c r="D72" s="974"/>
      <c r="E72" s="974"/>
      <c r="F72" s="974"/>
      <c r="G72" s="975"/>
      <c r="H72" s="981"/>
      <c r="I72" s="982"/>
    </row>
    <row r="73" spans="1:12" ht="12" customHeight="1" thickBot="1">
      <c r="A73" s="968" t="s">
        <v>221</v>
      </c>
      <c r="B73" s="969"/>
      <c r="C73" s="969"/>
      <c r="D73" s="969"/>
      <c r="E73" s="969"/>
      <c r="F73" s="969"/>
      <c r="G73" s="970"/>
      <c r="H73" s="966"/>
      <c r="I73" s="967"/>
    </row>
    <row r="74" spans="1:12" ht="12" customHeight="1" thickBot="1">
      <c r="A74" s="885"/>
      <c r="B74" s="886"/>
      <c r="C74" s="886"/>
      <c r="D74" s="886"/>
      <c r="E74" s="886"/>
      <c r="F74" s="886"/>
      <c r="G74" s="886"/>
      <c r="H74" s="886"/>
      <c r="I74" s="887"/>
    </row>
    <row r="75" spans="1:12" ht="14.45" customHeight="1">
      <c r="A75" s="978" t="s">
        <v>248</v>
      </c>
      <c r="B75" s="979"/>
      <c r="C75" s="979"/>
      <c r="D75" s="979"/>
      <c r="E75" s="979"/>
      <c r="F75" s="979"/>
      <c r="G75" s="979"/>
      <c r="H75" s="979"/>
      <c r="I75" s="980"/>
    </row>
    <row r="76" spans="1:12" ht="14.45" customHeight="1">
      <c r="A76" s="52">
        <v>2</v>
      </c>
      <c r="B76" s="951" t="s">
        <v>249</v>
      </c>
      <c r="C76" s="952"/>
      <c r="D76" s="952"/>
      <c r="E76" s="952"/>
      <c r="F76" s="952"/>
      <c r="G76" s="953"/>
      <c r="H76" s="983" t="s">
        <v>192</v>
      </c>
      <c r="I76" s="984"/>
    </row>
    <row r="77" spans="1:12" ht="14.45" customHeight="1">
      <c r="A77" s="20" t="s">
        <v>218</v>
      </c>
      <c r="B77" s="913" t="s">
        <v>584</v>
      </c>
      <c r="C77" s="914"/>
      <c r="D77" s="914"/>
      <c r="E77" s="914"/>
      <c r="F77" s="914"/>
      <c r="G77" s="915"/>
      <c r="H77" s="985">
        <f>H48</f>
        <v>0</v>
      </c>
      <c r="I77" s="986"/>
    </row>
    <row r="78" spans="1:12" ht="14.45" customHeight="1">
      <c r="A78" s="20" t="s">
        <v>223</v>
      </c>
      <c r="B78" s="913" t="s">
        <v>224</v>
      </c>
      <c r="C78" s="914"/>
      <c r="D78" s="914"/>
      <c r="E78" s="914"/>
      <c r="F78" s="914"/>
      <c r="G78" s="915"/>
      <c r="H78" s="985">
        <f>H60</f>
        <v>0</v>
      </c>
      <c r="I78" s="986"/>
    </row>
    <row r="79" spans="1:12" ht="14.45" customHeight="1">
      <c r="A79" s="56" t="s">
        <v>236</v>
      </c>
      <c r="B79" s="973" t="s">
        <v>237</v>
      </c>
      <c r="C79" s="974"/>
      <c r="D79" s="974"/>
      <c r="E79" s="974"/>
      <c r="F79" s="974"/>
      <c r="G79" s="975"/>
      <c r="H79" s="976">
        <f>H73</f>
        <v>0</v>
      </c>
      <c r="I79" s="977"/>
    </row>
    <row r="80" spans="1:12" ht="12" customHeight="1" thickBot="1">
      <c r="A80" s="968" t="s">
        <v>221</v>
      </c>
      <c r="B80" s="969"/>
      <c r="C80" s="969"/>
      <c r="D80" s="969"/>
      <c r="E80" s="969"/>
      <c r="F80" s="969"/>
      <c r="G80" s="970"/>
      <c r="H80" s="971">
        <f>SUM(H77:I79)</f>
        <v>0</v>
      </c>
      <c r="I80" s="972"/>
    </row>
    <row r="81" spans="1:9" ht="12" customHeight="1" thickBot="1">
      <c r="A81" s="885"/>
      <c r="B81" s="886"/>
      <c r="C81" s="886"/>
      <c r="D81" s="886"/>
      <c r="E81" s="886"/>
      <c r="F81" s="886"/>
      <c r="G81" s="886"/>
      <c r="H81" s="886"/>
      <c r="I81" s="887"/>
    </row>
    <row r="82" spans="1:9" ht="14.45" customHeight="1" thickBot="1">
      <c r="A82" s="956" t="s">
        <v>585</v>
      </c>
      <c r="B82" s="957"/>
      <c r="C82" s="957"/>
      <c r="D82" s="957"/>
      <c r="E82" s="957"/>
      <c r="F82" s="957"/>
      <c r="G82" s="957"/>
      <c r="H82" s="957"/>
      <c r="I82" s="958"/>
    </row>
    <row r="83" spans="1:9" ht="12" customHeight="1">
      <c r="A83" s="52">
        <v>3</v>
      </c>
      <c r="B83" s="959" t="s">
        <v>586</v>
      </c>
      <c r="C83" s="959"/>
      <c r="D83" s="959"/>
      <c r="E83" s="959"/>
      <c r="F83" s="954" t="s">
        <v>193</v>
      </c>
      <c r="G83" s="954"/>
      <c r="H83" s="954" t="s">
        <v>192</v>
      </c>
      <c r="I83" s="955"/>
    </row>
    <row r="84" spans="1:9" ht="12" customHeight="1">
      <c r="A84" s="20" t="s">
        <v>149</v>
      </c>
      <c r="B84" s="904" t="s">
        <v>587</v>
      </c>
      <c r="C84" s="904"/>
      <c r="D84" s="904"/>
      <c r="E84" s="904"/>
      <c r="F84" s="905">
        <v>4.1999999999999997E-3</v>
      </c>
      <c r="G84" s="905"/>
      <c r="H84" s="871"/>
      <c r="I84" s="872"/>
    </row>
    <row r="85" spans="1:9" ht="14.45" customHeight="1">
      <c r="A85" s="20" t="s">
        <v>150</v>
      </c>
      <c r="B85" s="904" t="s">
        <v>588</v>
      </c>
      <c r="C85" s="904"/>
      <c r="D85" s="904"/>
      <c r="E85" s="904"/>
      <c r="F85" s="905">
        <f>F84*G59</f>
        <v>2.9999999999999997E-4</v>
      </c>
      <c r="G85" s="905"/>
      <c r="H85" s="871"/>
      <c r="I85" s="872"/>
    </row>
    <row r="86" spans="1:9" ht="14.45" customHeight="1">
      <c r="A86" s="20" t="s">
        <v>151</v>
      </c>
      <c r="B86" s="904" t="s">
        <v>589</v>
      </c>
      <c r="C86" s="904"/>
      <c r="D86" s="904"/>
      <c r="E86" s="904"/>
      <c r="F86" s="905">
        <v>2.0999999999999999E-3</v>
      </c>
      <c r="G86" s="905"/>
      <c r="H86" s="871"/>
      <c r="I86" s="872"/>
    </row>
    <row r="87" spans="1:9" ht="13.15" customHeight="1">
      <c r="A87" s="20" t="s">
        <v>152</v>
      </c>
      <c r="B87" s="904" t="s">
        <v>590</v>
      </c>
      <c r="C87" s="904"/>
      <c r="D87" s="904"/>
      <c r="E87" s="904"/>
      <c r="F87" s="962">
        <v>1.9400000000000001E-2</v>
      </c>
      <c r="G87" s="963"/>
      <c r="H87" s="871"/>
      <c r="I87" s="872"/>
    </row>
    <row r="88" spans="1:9" ht="28.5" customHeight="1">
      <c r="A88" s="20" t="s">
        <v>153</v>
      </c>
      <c r="B88" s="904" t="s">
        <v>591</v>
      </c>
      <c r="C88" s="904"/>
      <c r="D88" s="904"/>
      <c r="E88" s="904"/>
      <c r="F88" s="964">
        <f>G60*F87</f>
        <v>6.7999999999999996E-3</v>
      </c>
      <c r="G88" s="965"/>
      <c r="H88" s="871"/>
      <c r="I88" s="872"/>
    </row>
    <row r="89" spans="1:9" ht="14.45" customHeight="1">
      <c r="A89" s="20" t="s">
        <v>154</v>
      </c>
      <c r="B89" s="904" t="s">
        <v>592</v>
      </c>
      <c r="C89" s="904"/>
      <c r="D89" s="904"/>
      <c r="E89" s="904"/>
      <c r="F89" s="960">
        <v>3.2000000000000001E-2</v>
      </c>
      <c r="G89" s="961"/>
      <c r="H89" s="871"/>
      <c r="I89" s="872"/>
    </row>
    <row r="90" spans="1:9" ht="12.75" thickBot="1">
      <c r="A90" s="936" t="s">
        <v>221</v>
      </c>
      <c r="B90" s="937"/>
      <c r="C90" s="937"/>
      <c r="D90" s="937"/>
      <c r="E90" s="937"/>
      <c r="F90" s="939">
        <f>SUM(F84:G89)</f>
        <v>6.4799999999999996E-2</v>
      </c>
      <c r="G90" s="939"/>
      <c r="H90" s="943"/>
      <c r="I90" s="944"/>
    </row>
    <row r="91" spans="1:9" ht="12" customHeight="1" thickBot="1">
      <c r="A91" s="885"/>
      <c r="B91" s="886"/>
      <c r="C91" s="886"/>
      <c r="D91" s="886"/>
      <c r="E91" s="886"/>
      <c r="F91" s="886"/>
      <c r="G91" s="886"/>
      <c r="H91" s="886"/>
      <c r="I91" s="887"/>
    </row>
    <row r="92" spans="1:9" ht="12" customHeight="1">
      <c r="A92" s="919" t="s">
        <v>593</v>
      </c>
      <c r="B92" s="920"/>
      <c r="C92" s="920"/>
      <c r="D92" s="920"/>
      <c r="E92" s="920"/>
      <c r="F92" s="920"/>
      <c r="G92" s="920"/>
      <c r="H92" s="920"/>
      <c r="I92" s="921"/>
    </row>
    <row r="93" spans="1:9" ht="12" customHeight="1">
      <c r="A93" s="946" t="s">
        <v>594</v>
      </c>
      <c r="B93" s="842"/>
      <c r="C93" s="842"/>
      <c r="D93" s="842"/>
      <c r="E93" s="842"/>
      <c r="F93" s="842"/>
      <c r="G93" s="842"/>
      <c r="H93" s="842"/>
      <c r="I93" s="931"/>
    </row>
    <row r="94" spans="1:9" ht="14.45" customHeight="1">
      <c r="A94" s="53" t="s">
        <v>595</v>
      </c>
      <c r="B94" s="876" t="s">
        <v>596</v>
      </c>
      <c r="C94" s="876"/>
      <c r="D94" s="876"/>
      <c r="E94" s="876"/>
      <c r="F94" s="842" t="s">
        <v>193</v>
      </c>
      <c r="G94" s="842"/>
      <c r="H94" s="842" t="s">
        <v>192</v>
      </c>
      <c r="I94" s="931"/>
    </row>
    <row r="95" spans="1:9" ht="14.45" customHeight="1">
      <c r="A95" s="20" t="s">
        <v>149</v>
      </c>
      <c r="B95" s="904" t="s">
        <v>597</v>
      </c>
      <c r="C95" s="904"/>
      <c r="D95" s="904"/>
      <c r="E95" s="904"/>
      <c r="F95" s="945">
        <v>8.3299999999999999E-2</v>
      </c>
      <c r="G95" s="945">
        <f>((1/12)+(1/12/3))/12</f>
        <v>9.2599999999999991E-3</v>
      </c>
      <c r="H95" s="871"/>
      <c r="I95" s="872"/>
    </row>
    <row r="96" spans="1:9" ht="14.45" customHeight="1">
      <c r="A96" s="20" t="s">
        <v>150</v>
      </c>
      <c r="B96" s="904" t="s">
        <v>598</v>
      </c>
      <c r="C96" s="904"/>
      <c r="D96" s="904"/>
      <c r="E96" s="904"/>
      <c r="F96" s="905">
        <v>2.2200000000000001E-2</v>
      </c>
      <c r="G96" s="905">
        <f>15/12/30</f>
        <v>4.1700000000000001E-2</v>
      </c>
      <c r="H96" s="871"/>
      <c r="I96" s="872"/>
    </row>
    <row r="97" spans="1:10" ht="14.45" customHeight="1">
      <c r="A97" s="20" t="s">
        <v>151</v>
      </c>
      <c r="B97" s="904" t="s">
        <v>599</v>
      </c>
      <c r="C97" s="904"/>
      <c r="D97" s="904"/>
      <c r="E97" s="904"/>
      <c r="F97" s="947">
        <f>4%/100</f>
        <v>4.0000000000000002E-4</v>
      </c>
      <c r="G97" s="905">
        <f>(4.16/30/12)*0.015</f>
        <v>2.0000000000000001E-4</v>
      </c>
      <c r="H97" s="871"/>
      <c r="I97" s="872"/>
    </row>
    <row r="98" spans="1:10" ht="14.45" customHeight="1">
      <c r="A98" s="20" t="s">
        <v>152</v>
      </c>
      <c r="B98" s="904" t="s">
        <v>600</v>
      </c>
      <c r="C98" s="904"/>
      <c r="D98" s="904"/>
      <c r="E98" s="904"/>
      <c r="F98" s="905">
        <v>2.0000000000000001E-4</v>
      </c>
      <c r="G98" s="905">
        <f>(15/30/12)*0.0078</f>
        <v>2.9999999999999997E-4</v>
      </c>
      <c r="H98" s="871"/>
      <c r="I98" s="872"/>
    </row>
    <row r="99" spans="1:10" ht="14.45" customHeight="1">
      <c r="A99" s="20" t="s">
        <v>153</v>
      </c>
      <c r="B99" s="904" t="s">
        <v>601</v>
      </c>
      <c r="C99" s="904"/>
      <c r="D99" s="904"/>
      <c r="E99" s="904"/>
      <c r="F99" s="905">
        <v>1.4E-3</v>
      </c>
      <c r="G99" s="905">
        <f>(120/30)*0.05*(0.0358/12)</f>
        <v>5.9999999999999995E-4</v>
      </c>
      <c r="H99" s="871"/>
      <c r="I99" s="872"/>
    </row>
    <row r="100" spans="1:10" ht="14.45" customHeight="1">
      <c r="A100" s="20" t="s">
        <v>154</v>
      </c>
      <c r="B100" s="904" t="s">
        <v>37</v>
      </c>
      <c r="C100" s="904"/>
      <c r="D100" s="904"/>
      <c r="E100" s="904"/>
      <c r="F100" s="905"/>
      <c r="G100" s="905"/>
      <c r="H100" s="871"/>
      <c r="I100" s="872"/>
    </row>
    <row r="101" spans="1:10" ht="12.75" thickBot="1">
      <c r="A101" s="902" t="s">
        <v>221</v>
      </c>
      <c r="B101" s="903"/>
      <c r="C101" s="903"/>
      <c r="D101" s="903"/>
      <c r="E101" s="903"/>
      <c r="F101" s="948">
        <f>SUM(F95:F100)</f>
        <v>0.1075</v>
      </c>
      <c r="G101" s="948"/>
      <c r="H101" s="949"/>
      <c r="I101" s="950"/>
    </row>
    <row r="102" spans="1:10" ht="12" customHeight="1" thickBot="1">
      <c r="A102" s="885"/>
      <c r="B102" s="886"/>
      <c r="C102" s="886"/>
      <c r="D102" s="886"/>
      <c r="E102" s="886"/>
      <c r="F102" s="886"/>
      <c r="G102" s="886"/>
      <c r="H102" s="886"/>
      <c r="I102" s="887"/>
    </row>
    <row r="103" spans="1:10" ht="14.45" customHeight="1">
      <c r="A103" s="940" t="s">
        <v>602</v>
      </c>
      <c r="B103" s="941"/>
      <c r="C103" s="941"/>
      <c r="D103" s="941"/>
      <c r="E103" s="941"/>
      <c r="F103" s="941"/>
      <c r="G103" s="941"/>
      <c r="H103" s="941"/>
      <c r="I103" s="942"/>
    </row>
    <row r="104" spans="1:10" ht="14.45" customHeight="1">
      <c r="A104" s="53" t="s">
        <v>603</v>
      </c>
      <c r="B104" s="876" t="s">
        <v>604</v>
      </c>
      <c r="C104" s="876"/>
      <c r="D104" s="876"/>
      <c r="E104" s="876"/>
      <c r="F104" s="842" t="s">
        <v>193</v>
      </c>
      <c r="G104" s="842"/>
      <c r="H104" s="842" t="s">
        <v>192</v>
      </c>
      <c r="I104" s="931"/>
    </row>
    <row r="105" spans="1:10" ht="14.45" customHeight="1">
      <c r="A105" s="20" t="s">
        <v>149</v>
      </c>
      <c r="B105" s="1164" t="s">
        <v>605</v>
      </c>
      <c r="C105" s="883"/>
      <c r="D105" s="883"/>
      <c r="E105" s="884"/>
      <c r="F105" s="938"/>
      <c r="G105" s="938"/>
      <c r="H105" s="934">
        <v>0</v>
      </c>
      <c r="I105" s="935"/>
    </row>
    <row r="106" spans="1:10" ht="12" customHeight="1" thickBot="1">
      <c r="A106" s="902" t="s">
        <v>221</v>
      </c>
      <c r="B106" s="903"/>
      <c r="C106" s="903"/>
      <c r="D106" s="903"/>
      <c r="E106" s="903"/>
      <c r="F106" s="903">
        <f>SUM(F105)</f>
        <v>0</v>
      </c>
      <c r="G106" s="903"/>
      <c r="H106" s="926">
        <f>SUM(H105)</f>
        <v>0</v>
      </c>
      <c r="I106" s="927"/>
    </row>
    <row r="107" spans="1:10" ht="12.75" thickBot="1">
      <c r="A107" s="885"/>
      <c r="B107" s="886"/>
      <c r="C107" s="886"/>
      <c r="D107" s="886"/>
      <c r="E107" s="886"/>
      <c r="F107" s="886"/>
      <c r="G107" s="886"/>
      <c r="H107" s="886"/>
      <c r="I107" s="887"/>
    </row>
    <row r="108" spans="1:10" ht="14.45" customHeight="1">
      <c r="A108" s="919" t="s">
        <v>606</v>
      </c>
      <c r="B108" s="920"/>
      <c r="C108" s="920"/>
      <c r="D108" s="920"/>
      <c r="E108" s="920"/>
      <c r="F108" s="920"/>
      <c r="G108" s="920"/>
      <c r="H108" s="920"/>
      <c r="I108" s="921"/>
    </row>
    <row r="109" spans="1:10" ht="14.45" customHeight="1">
      <c r="A109" s="49">
        <v>4</v>
      </c>
      <c r="B109" s="876" t="s">
        <v>249</v>
      </c>
      <c r="C109" s="876"/>
      <c r="D109" s="876"/>
      <c r="E109" s="876"/>
      <c r="F109" s="876"/>
      <c r="G109" s="876"/>
      <c r="H109" s="842" t="s">
        <v>192</v>
      </c>
      <c r="I109" s="931"/>
    </row>
    <row r="110" spans="1:10" ht="14.45" customHeight="1">
      <c r="A110" s="20" t="s">
        <v>595</v>
      </c>
      <c r="B110" s="904" t="s">
        <v>607</v>
      </c>
      <c r="C110" s="904"/>
      <c r="D110" s="904"/>
      <c r="E110" s="904"/>
      <c r="F110" s="904"/>
      <c r="G110" s="904"/>
      <c r="H110" s="934">
        <f>H101</f>
        <v>0</v>
      </c>
      <c r="I110" s="935"/>
    </row>
    <row r="111" spans="1:10" ht="12" customHeight="1">
      <c r="A111" s="20" t="s">
        <v>603</v>
      </c>
      <c r="B111" s="904" t="s">
        <v>604</v>
      </c>
      <c r="C111" s="904"/>
      <c r="D111" s="904"/>
      <c r="E111" s="904"/>
      <c r="F111" s="904"/>
      <c r="G111" s="904"/>
      <c r="H111" s="934">
        <f>H106</f>
        <v>0</v>
      </c>
      <c r="I111" s="935"/>
    </row>
    <row r="112" spans="1:10" ht="12.75" thickBot="1">
      <c r="A112" s="936" t="s">
        <v>221</v>
      </c>
      <c r="B112" s="937"/>
      <c r="C112" s="937"/>
      <c r="D112" s="937"/>
      <c r="E112" s="937"/>
      <c r="F112" s="937"/>
      <c r="G112" s="937"/>
      <c r="H112" s="932">
        <f>SUM(H110:I111)</f>
        <v>0</v>
      </c>
      <c r="I112" s="933"/>
      <c r="J112" s="34"/>
    </row>
    <row r="113" spans="1:9" ht="12.75" thickBot="1">
      <c r="A113" s="885"/>
      <c r="B113" s="886"/>
      <c r="C113" s="886"/>
      <c r="D113" s="886"/>
      <c r="E113" s="886"/>
      <c r="F113" s="886"/>
      <c r="G113" s="886"/>
      <c r="H113" s="886"/>
      <c r="I113" s="887"/>
    </row>
    <row r="114" spans="1:9" ht="14.45" customHeight="1">
      <c r="A114" s="919" t="s">
        <v>608</v>
      </c>
      <c r="B114" s="920"/>
      <c r="C114" s="920"/>
      <c r="D114" s="920"/>
      <c r="E114" s="920"/>
      <c r="F114" s="920"/>
      <c r="G114" s="920"/>
      <c r="H114" s="920"/>
      <c r="I114" s="921"/>
    </row>
    <row r="115" spans="1:9" ht="12" customHeight="1">
      <c r="A115" s="49">
        <v>5</v>
      </c>
      <c r="B115" s="928" t="s">
        <v>165</v>
      </c>
      <c r="C115" s="929"/>
      <c r="D115" s="929"/>
      <c r="E115" s="929"/>
      <c r="F115" s="929"/>
      <c r="G115" s="930"/>
      <c r="H115" s="908" t="s">
        <v>192</v>
      </c>
      <c r="I115" s="909"/>
    </row>
    <row r="116" spans="1:9" ht="14.45" customHeight="1">
      <c r="A116" s="20" t="s">
        <v>149</v>
      </c>
      <c r="B116" s="913" t="s">
        <v>609</v>
      </c>
      <c r="C116" s="914"/>
      <c r="D116" s="914"/>
      <c r="E116" s="914"/>
      <c r="F116" s="914"/>
      <c r="G116" s="915"/>
      <c r="H116" s="924">
        <v>0</v>
      </c>
      <c r="I116" s="925"/>
    </row>
    <row r="117" spans="1:9" ht="14.45" customHeight="1">
      <c r="A117" s="20" t="s">
        <v>150</v>
      </c>
      <c r="B117" s="913" t="s">
        <v>610</v>
      </c>
      <c r="C117" s="914"/>
      <c r="D117" s="914"/>
      <c r="E117" s="914"/>
      <c r="F117" s="914"/>
      <c r="G117" s="915"/>
      <c r="H117" s="924">
        <v>0</v>
      </c>
      <c r="I117" s="925"/>
    </row>
    <row r="118" spans="1:9" ht="14.45" customHeight="1">
      <c r="A118" s="20" t="s">
        <v>151</v>
      </c>
      <c r="B118" s="913" t="s">
        <v>611</v>
      </c>
      <c r="C118" s="914"/>
      <c r="D118" s="914"/>
      <c r="E118" s="914"/>
      <c r="F118" s="914"/>
      <c r="G118" s="915"/>
      <c r="H118" s="924">
        <v>0</v>
      </c>
      <c r="I118" s="925"/>
    </row>
    <row r="119" spans="1:9">
      <c r="A119" s="20" t="s">
        <v>152</v>
      </c>
      <c r="B119" s="913" t="s">
        <v>312</v>
      </c>
      <c r="C119" s="914"/>
      <c r="D119" s="914"/>
      <c r="E119" s="914"/>
      <c r="F119" s="914"/>
      <c r="G119" s="915"/>
      <c r="H119" s="924">
        <v>0</v>
      </c>
      <c r="I119" s="925"/>
    </row>
    <row r="120" spans="1:9" ht="12.75" thickBot="1">
      <c r="A120" s="916" t="s">
        <v>221</v>
      </c>
      <c r="B120" s="917"/>
      <c r="C120" s="917"/>
      <c r="D120" s="917"/>
      <c r="E120" s="917"/>
      <c r="F120" s="917"/>
      <c r="G120" s="918"/>
      <c r="H120" s="906">
        <f>SUM(H116:I119)</f>
        <v>0</v>
      </c>
      <c r="I120" s="907"/>
    </row>
    <row r="121" spans="1:9" ht="12.75" thickBot="1">
      <c r="A121" s="885"/>
      <c r="B121" s="886"/>
      <c r="C121" s="886"/>
      <c r="D121" s="886"/>
      <c r="E121" s="886"/>
      <c r="F121" s="886"/>
      <c r="G121" s="886"/>
      <c r="H121" s="886"/>
      <c r="I121" s="887"/>
    </row>
    <row r="122" spans="1:9" ht="14.45" customHeight="1">
      <c r="A122" s="919" t="s">
        <v>612</v>
      </c>
      <c r="B122" s="920"/>
      <c r="C122" s="920"/>
      <c r="D122" s="920"/>
      <c r="E122" s="920"/>
      <c r="F122" s="920"/>
      <c r="G122" s="920"/>
      <c r="H122" s="920"/>
      <c r="I122" s="921"/>
    </row>
    <row r="123" spans="1:9" ht="14.45" customHeight="1">
      <c r="A123" s="49">
        <v>6</v>
      </c>
      <c r="B123" s="910" t="s">
        <v>613</v>
      </c>
      <c r="C123" s="911"/>
      <c r="D123" s="911"/>
      <c r="E123" s="912"/>
      <c r="F123" s="908" t="s">
        <v>193</v>
      </c>
      <c r="G123" s="880"/>
      <c r="H123" s="908" t="s">
        <v>192</v>
      </c>
      <c r="I123" s="909"/>
    </row>
    <row r="124" spans="1:9">
      <c r="A124" s="20" t="s">
        <v>149</v>
      </c>
      <c r="B124" s="894" t="s">
        <v>614</v>
      </c>
      <c r="C124" s="895"/>
      <c r="D124" s="895"/>
      <c r="E124" s="896"/>
      <c r="F124" s="898"/>
      <c r="G124" s="899"/>
      <c r="H124" s="871">
        <f>SUM(H41,H48,H60,H73,H90,H101,H120)*F124</f>
        <v>0</v>
      </c>
      <c r="I124" s="872"/>
    </row>
    <row r="125" spans="1:9">
      <c r="A125" s="20" t="s">
        <v>150</v>
      </c>
      <c r="B125" s="894" t="s">
        <v>144</v>
      </c>
      <c r="C125" s="895"/>
      <c r="D125" s="895"/>
      <c r="E125" s="896"/>
      <c r="F125" s="898"/>
      <c r="G125" s="899"/>
      <c r="H125" s="871">
        <f>SUM(H41,H48,H60,H73,H90,H101,H120,H124)*F125</f>
        <v>0</v>
      </c>
      <c r="I125" s="872"/>
    </row>
    <row r="126" spans="1:9">
      <c r="A126" s="878" t="s">
        <v>169</v>
      </c>
      <c r="B126" s="879"/>
      <c r="C126" s="879"/>
      <c r="D126" s="879"/>
      <c r="E126" s="880"/>
      <c r="F126" s="881"/>
      <c r="G126" s="882"/>
      <c r="H126" s="900">
        <f>SUM(H124:I125)</f>
        <v>0</v>
      </c>
      <c r="I126" s="901"/>
    </row>
    <row r="127" spans="1:9">
      <c r="A127" s="20" t="s">
        <v>151</v>
      </c>
      <c r="B127" s="894" t="s">
        <v>145</v>
      </c>
      <c r="C127" s="895"/>
      <c r="D127" s="895"/>
      <c r="E127" s="896"/>
      <c r="F127" s="898"/>
      <c r="G127" s="899"/>
      <c r="H127" s="897"/>
      <c r="I127" s="872"/>
    </row>
    <row r="128" spans="1:9" ht="12" customHeight="1">
      <c r="A128" s="865" t="s">
        <v>615</v>
      </c>
      <c r="B128" s="866"/>
      <c r="C128" s="867" t="s">
        <v>616</v>
      </c>
      <c r="D128" s="868"/>
      <c r="E128" s="21" t="s">
        <v>617</v>
      </c>
      <c r="F128" s="898"/>
      <c r="G128" s="899"/>
      <c r="H128" s="871"/>
      <c r="I128" s="872"/>
    </row>
    <row r="129" spans="1:13">
      <c r="A129" s="865" t="s">
        <v>618</v>
      </c>
      <c r="B129" s="866"/>
      <c r="C129" s="869"/>
      <c r="D129" s="870"/>
      <c r="E129" s="21" t="s">
        <v>619</v>
      </c>
      <c r="F129" s="898"/>
      <c r="G129" s="899"/>
      <c r="H129" s="871"/>
      <c r="I129" s="872"/>
    </row>
    <row r="130" spans="1:13">
      <c r="A130" s="865" t="s">
        <v>620</v>
      </c>
      <c r="B130" s="866"/>
      <c r="C130" s="883" t="s">
        <v>621</v>
      </c>
      <c r="D130" s="884"/>
      <c r="E130" s="21" t="s">
        <v>622</v>
      </c>
      <c r="F130" s="898"/>
      <c r="G130" s="899"/>
      <c r="H130" s="871">
        <f>$H$143*F130</f>
        <v>0</v>
      </c>
      <c r="I130" s="872"/>
    </row>
    <row r="131" spans="1:13">
      <c r="A131" s="878" t="s">
        <v>169</v>
      </c>
      <c r="B131" s="879"/>
      <c r="C131" s="879"/>
      <c r="D131" s="879"/>
      <c r="E131" s="880"/>
      <c r="F131" s="881"/>
      <c r="G131" s="882"/>
      <c r="H131" s="900">
        <f>SUM(H128:I130)</f>
        <v>0</v>
      </c>
      <c r="I131" s="901"/>
    </row>
    <row r="132" spans="1:13" ht="12.75" thickBot="1">
      <c r="A132" s="858" t="s">
        <v>221</v>
      </c>
      <c r="B132" s="859"/>
      <c r="C132" s="859"/>
      <c r="D132" s="859"/>
      <c r="E132" s="860"/>
      <c r="F132" s="892"/>
      <c r="G132" s="893"/>
      <c r="H132" s="888">
        <f>SUM(H126,H131)</f>
        <v>0</v>
      </c>
      <c r="I132" s="889"/>
    </row>
    <row r="133" spans="1:13" ht="12.75" thickBot="1">
      <c r="A133" s="885"/>
      <c r="B133" s="886"/>
      <c r="C133" s="886"/>
      <c r="D133" s="886"/>
      <c r="E133" s="886"/>
      <c r="F133" s="886"/>
      <c r="G133" s="886"/>
      <c r="H133" s="886"/>
      <c r="I133" s="887"/>
    </row>
    <row r="134" spans="1:13" ht="14.45" customHeight="1">
      <c r="A134" s="873" t="s">
        <v>623</v>
      </c>
      <c r="B134" s="874"/>
      <c r="C134" s="874"/>
      <c r="D134" s="874"/>
      <c r="E134" s="874"/>
      <c r="F134" s="874"/>
      <c r="G134" s="874"/>
      <c r="H134" s="874"/>
      <c r="I134" s="875"/>
    </row>
    <row r="135" spans="1:13" ht="14.45" customHeight="1">
      <c r="A135" s="890" t="s">
        <v>624</v>
      </c>
      <c r="B135" s="891"/>
      <c r="C135" s="891"/>
      <c r="D135" s="891"/>
      <c r="E135" s="891"/>
      <c r="F135" s="891"/>
      <c r="G135" s="891"/>
      <c r="H135" s="876"/>
      <c r="I135" s="877"/>
    </row>
    <row r="136" spans="1:13" ht="14.45" customHeight="1">
      <c r="A136" s="60" t="s">
        <v>149</v>
      </c>
      <c r="B136" s="840" t="s">
        <v>625</v>
      </c>
      <c r="C136" s="840"/>
      <c r="D136" s="840"/>
      <c r="E136" s="840"/>
      <c r="F136" s="840"/>
      <c r="G136" s="840"/>
      <c r="H136" s="836">
        <f>H41</f>
        <v>0</v>
      </c>
      <c r="I136" s="837"/>
    </row>
    <row r="137" spans="1:13" ht="14.45" customHeight="1">
      <c r="A137" s="60" t="s">
        <v>150</v>
      </c>
      <c r="B137" s="840" t="s">
        <v>626</v>
      </c>
      <c r="C137" s="840"/>
      <c r="D137" s="840"/>
      <c r="E137" s="840"/>
      <c r="F137" s="840"/>
      <c r="G137" s="840"/>
      <c r="H137" s="836">
        <f>H80</f>
        <v>0</v>
      </c>
      <c r="I137" s="837"/>
    </row>
    <row r="138" spans="1:13" ht="14.45" customHeight="1">
      <c r="A138" s="60" t="s">
        <v>151</v>
      </c>
      <c r="B138" s="840" t="s">
        <v>64</v>
      </c>
      <c r="C138" s="840"/>
      <c r="D138" s="840"/>
      <c r="E138" s="840"/>
      <c r="F138" s="840"/>
      <c r="G138" s="840"/>
      <c r="H138" s="836">
        <f>H90</f>
        <v>0</v>
      </c>
      <c r="I138" s="837"/>
    </row>
    <row r="139" spans="1:13" ht="14.45" customHeight="1">
      <c r="A139" s="60" t="s">
        <v>152</v>
      </c>
      <c r="B139" s="840" t="s">
        <v>65</v>
      </c>
      <c r="C139" s="840"/>
      <c r="D139" s="840"/>
      <c r="E139" s="840"/>
      <c r="F139" s="840"/>
      <c r="G139" s="840"/>
      <c r="H139" s="836">
        <f>H112</f>
        <v>0</v>
      </c>
      <c r="I139" s="837"/>
    </row>
    <row r="140" spans="1:13" ht="14.45" customHeight="1">
      <c r="A140" s="60" t="s">
        <v>153</v>
      </c>
      <c r="B140" s="840" t="s">
        <v>66</v>
      </c>
      <c r="C140" s="840"/>
      <c r="D140" s="840"/>
      <c r="E140" s="840"/>
      <c r="F140" s="840"/>
      <c r="G140" s="840"/>
      <c r="H140" s="836">
        <f>H120</f>
        <v>0</v>
      </c>
      <c r="I140" s="837"/>
    </row>
    <row r="141" spans="1:13" ht="14.45" customHeight="1">
      <c r="A141" s="841" t="s">
        <v>67</v>
      </c>
      <c r="B141" s="842"/>
      <c r="C141" s="842"/>
      <c r="D141" s="842"/>
      <c r="E141" s="842"/>
      <c r="F141" s="842"/>
      <c r="G141" s="842"/>
      <c r="H141" s="838">
        <f>SUM(H136:I140)</f>
        <v>0</v>
      </c>
      <c r="I141" s="839"/>
      <c r="J141" s="35"/>
      <c r="K141" s="35"/>
      <c r="M141" s="36"/>
    </row>
    <row r="142" spans="1:13" ht="14.45" customHeight="1">
      <c r="A142" s="60" t="s">
        <v>154</v>
      </c>
      <c r="B142" s="840" t="s">
        <v>68</v>
      </c>
      <c r="C142" s="840"/>
      <c r="D142" s="840"/>
      <c r="E142" s="840"/>
      <c r="F142" s="840"/>
      <c r="G142" s="840"/>
      <c r="H142" s="836">
        <f>H132</f>
        <v>0</v>
      </c>
      <c r="I142" s="837"/>
    </row>
    <row r="143" spans="1:13" ht="14.45" customHeight="1" thickBot="1">
      <c r="A143" s="863" t="s">
        <v>69</v>
      </c>
      <c r="B143" s="864"/>
      <c r="C143" s="864"/>
      <c r="D143" s="864"/>
      <c r="E143" s="864"/>
      <c r="F143" s="864"/>
      <c r="G143" s="864"/>
      <c r="H143" s="861">
        <f>SUM(H41,H48,H60,H73,H90,H101,H106,H120,H126)/(1-F131)</f>
        <v>0</v>
      </c>
      <c r="I143" s="862"/>
      <c r="J143" s="35"/>
      <c r="K143" s="35"/>
    </row>
    <row r="144" spans="1:13" ht="12.75" thickBot="1">
      <c r="A144" s="835"/>
      <c r="B144" s="835"/>
      <c r="C144" s="835"/>
      <c r="D144" s="835"/>
      <c r="E144" s="835"/>
      <c r="F144" s="835"/>
      <c r="G144" s="835"/>
      <c r="H144" s="835"/>
      <c r="I144" s="835"/>
    </row>
    <row r="145" spans="1:11" ht="14.45" customHeight="1">
      <c r="A145" s="873" t="s">
        <v>70</v>
      </c>
      <c r="B145" s="874"/>
      <c r="C145" s="874"/>
      <c r="D145" s="874"/>
      <c r="E145" s="874"/>
      <c r="F145" s="874"/>
      <c r="G145" s="874"/>
      <c r="H145" s="874"/>
      <c r="I145" s="875"/>
      <c r="K145" s="35"/>
    </row>
    <row r="146" spans="1:11" ht="14.45" customHeight="1">
      <c r="A146" s="1191" t="s">
        <v>71</v>
      </c>
      <c r="B146" s="840"/>
      <c r="C146" s="840"/>
      <c r="D146" s="840"/>
      <c r="E146" s="840"/>
      <c r="F146" s="840"/>
      <c r="G146" s="840"/>
      <c r="H146" s="1185">
        <f>H143</f>
        <v>0</v>
      </c>
      <c r="I146" s="1186"/>
    </row>
    <row r="147" spans="1:11" ht="14.45" customHeight="1">
      <c r="A147" s="1191" t="s">
        <v>72</v>
      </c>
      <c r="B147" s="840"/>
      <c r="C147" s="840"/>
      <c r="D147" s="840"/>
      <c r="E147" s="840"/>
      <c r="F147" s="840"/>
      <c r="G147" s="840"/>
      <c r="H147" s="1192">
        <f>F25</f>
        <v>2</v>
      </c>
      <c r="I147" s="1186"/>
    </row>
    <row r="148" spans="1:11" ht="14.45" customHeight="1" thickBot="1">
      <c r="A148" s="1189" t="s">
        <v>156</v>
      </c>
      <c r="B148" s="1190"/>
      <c r="C148" s="1190"/>
      <c r="D148" s="1190"/>
      <c r="E148" s="1190"/>
      <c r="F148" s="1190"/>
      <c r="G148" s="1190"/>
      <c r="H148" s="1183">
        <f>H146*H147</f>
        <v>0</v>
      </c>
      <c r="I148" s="1184"/>
      <c r="J148" s="263"/>
      <c r="K148" s="43" t="s">
        <v>736</v>
      </c>
    </row>
    <row r="150" spans="1:11" ht="15">
      <c r="B150"/>
      <c r="C150"/>
      <c r="D150"/>
      <c r="E150"/>
      <c r="F150"/>
      <c r="G150"/>
      <c r="H150"/>
    </row>
    <row r="151" spans="1:11" ht="15">
      <c r="B151"/>
      <c r="C151"/>
      <c r="D151"/>
      <c r="E151"/>
      <c r="F151"/>
      <c r="G151"/>
      <c r="H151"/>
      <c r="J151" s="42"/>
    </row>
    <row r="152" spans="1:11" ht="15">
      <c r="B152"/>
      <c r="C152"/>
      <c r="D152"/>
      <c r="E152"/>
      <c r="F152"/>
      <c r="G152"/>
      <c r="H152"/>
    </row>
    <row r="153" spans="1:11" ht="15">
      <c r="B153"/>
      <c r="C153"/>
      <c r="D153"/>
      <c r="E153"/>
      <c r="F153"/>
      <c r="G153"/>
      <c r="H153"/>
    </row>
    <row r="154" spans="1:11" ht="15">
      <c r="B154"/>
      <c r="C154"/>
      <c r="D154"/>
      <c r="E154"/>
      <c r="F154"/>
      <c r="G154"/>
      <c r="H154"/>
    </row>
    <row r="155" spans="1:11" ht="15">
      <c r="B155"/>
      <c r="C155"/>
      <c r="D155"/>
      <c r="E155"/>
      <c r="F155"/>
      <c r="G155"/>
      <c r="H155"/>
    </row>
    <row r="156" spans="1:11" ht="15">
      <c r="B156"/>
      <c r="C156"/>
      <c r="D156"/>
      <c r="E156"/>
      <c r="F156"/>
      <c r="G156"/>
      <c r="H156"/>
    </row>
    <row r="157" spans="1:11" ht="15">
      <c r="B157"/>
      <c r="C157"/>
      <c r="D157"/>
      <c r="E157"/>
      <c r="F157"/>
      <c r="G157"/>
      <c r="H157"/>
    </row>
    <row r="158" spans="1:11" ht="15">
      <c r="B158"/>
      <c r="C158"/>
      <c r="D158"/>
      <c r="E158"/>
      <c r="F158"/>
      <c r="G158"/>
      <c r="H158"/>
    </row>
  </sheetData>
  <mergeCells count="292">
    <mergeCell ref="H141:I141"/>
    <mergeCell ref="A141:G141"/>
    <mergeCell ref="A131:E131"/>
    <mergeCell ref="A133:I133"/>
    <mergeCell ref="A134:I134"/>
    <mergeCell ref="F131:G131"/>
    <mergeCell ref="H135:I135"/>
    <mergeCell ref="H137:I137"/>
    <mergeCell ref="A148:G148"/>
    <mergeCell ref="H146:I146"/>
    <mergeCell ref="H148:I148"/>
    <mergeCell ref="A146:G146"/>
    <mergeCell ref="H140:I140"/>
    <mergeCell ref="B140:G140"/>
    <mergeCell ref="B142:G142"/>
    <mergeCell ref="H142:I142"/>
    <mergeCell ref="A145:I145"/>
    <mergeCell ref="A147:G147"/>
    <mergeCell ref="H147:I147"/>
    <mergeCell ref="H143:I143"/>
    <mergeCell ref="A143:G143"/>
    <mergeCell ref="A144:I144"/>
    <mergeCell ref="H139:I139"/>
    <mergeCell ref="A135:G135"/>
    <mergeCell ref="A128:B128"/>
    <mergeCell ref="B125:E125"/>
    <mergeCell ref="H128:I128"/>
    <mergeCell ref="A130:B130"/>
    <mergeCell ref="C130:D130"/>
    <mergeCell ref="F130:G130"/>
    <mergeCell ref="H130:I130"/>
    <mergeCell ref="H129:I129"/>
    <mergeCell ref="H132:I132"/>
    <mergeCell ref="H131:I131"/>
    <mergeCell ref="A132:E132"/>
    <mergeCell ref="F132:G132"/>
    <mergeCell ref="H126:I126"/>
    <mergeCell ref="H127:I127"/>
    <mergeCell ref="F128:G128"/>
    <mergeCell ref="B139:G139"/>
    <mergeCell ref="H136:I136"/>
    <mergeCell ref="B138:G138"/>
    <mergeCell ref="B137:G137"/>
    <mergeCell ref="B136:G136"/>
    <mergeCell ref="H138:I138"/>
    <mergeCell ref="B116:G116"/>
    <mergeCell ref="B111:G111"/>
    <mergeCell ref="B119:G119"/>
    <mergeCell ref="H118:I118"/>
    <mergeCell ref="A120:G120"/>
    <mergeCell ref="B118:G118"/>
    <mergeCell ref="A129:B129"/>
    <mergeCell ref="C128:D129"/>
    <mergeCell ref="H117:I117"/>
    <mergeCell ref="B117:G117"/>
    <mergeCell ref="H119:I119"/>
    <mergeCell ref="A121:I121"/>
    <mergeCell ref="B127:E127"/>
    <mergeCell ref="H125:I125"/>
    <mergeCell ref="F127:G127"/>
    <mergeCell ref="F129:G129"/>
    <mergeCell ref="H120:I120"/>
    <mergeCell ref="F126:G126"/>
    <mergeCell ref="H106:I106"/>
    <mergeCell ref="B109:G109"/>
    <mergeCell ref="A102:I102"/>
    <mergeCell ref="F106:G106"/>
    <mergeCell ref="H109:I109"/>
    <mergeCell ref="H110:I110"/>
    <mergeCell ref="H116:I116"/>
    <mergeCell ref="A114:I114"/>
    <mergeCell ref="A112:G112"/>
    <mergeCell ref="H112:I112"/>
    <mergeCell ref="A113:I113"/>
    <mergeCell ref="B110:G110"/>
    <mergeCell ref="H115:I115"/>
    <mergeCell ref="F98:G98"/>
    <mergeCell ref="F101:G101"/>
    <mergeCell ref="H111:I111"/>
    <mergeCell ref="B115:G115"/>
    <mergeCell ref="A108:I108"/>
    <mergeCell ref="B100:E100"/>
    <mergeCell ref="A106:E106"/>
    <mergeCell ref="A101:E101"/>
    <mergeCell ref="F104:G104"/>
    <mergeCell ref="A107:I107"/>
    <mergeCell ref="H104:I104"/>
    <mergeCell ref="H101:I101"/>
    <mergeCell ref="A103:I103"/>
    <mergeCell ref="H105:I105"/>
    <mergeCell ref="F105:G105"/>
    <mergeCell ref="B104:E104"/>
    <mergeCell ref="B105:E105"/>
    <mergeCell ref="H98:I98"/>
    <mergeCell ref="F100:G100"/>
    <mergeCell ref="F99:G99"/>
    <mergeCell ref="H100:I100"/>
    <mergeCell ref="B99:E99"/>
    <mergeCell ref="H99:I99"/>
    <mergeCell ref="B98:E98"/>
    <mergeCell ref="H123:I123"/>
    <mergeCell ref="A122:I122"/>
    <mergeCell ref="B123:E123"/>
    <mergeCell ref="A126:E126"/>
    <mergeCell ref="F123:G123"/>
    <mergeCell ref="B124:E124"/>
    <mergeCell ref="F125:G125"/>
    <mergeCell ref="H124:I124"/>
    <mergeCell ref="F124:G124"/>
    <mergeCell ref="F90:G90"/>
    <mergeCell ref="F94:G94"/>
    <mergeCell ref="B97:E97"/>
    <mergeCell ref="F97:G97"/>
    <mergeCell ref="H97:I97"/>
    <mergeCell ref="A90:E90"/>
    <mergeCell ref="H90:I90"/>
    <mergeCell ref="A91:I91"/>
    <mergeCell ref="A93:I93"/>
    <mergeCell ref="A92:I92"/>
    <mergeCell ref="B95:E95"/>
    <mergeCell ref="H94:I94"/>
    <mergeCell ref="B94:E94"/>
    <mergeCell ref="F96:G96"/>
    <mergeCell ref="H95:I95"/>
    <mergeCell ref="B96:E96"/>
    <mergeCell ref="H96:I96"/>
    <mergeCell ref="F95:G95"/>
    <mergeCell ref="B89:E89"/>
    <mergeCell ref="H80:I80"/>
    <mergeCell ref="B85:E85"/>
    <mergeCell ref="F85:G85"/>
    <mergeCell ref="H87:I87"/>
    <mergeCell ref="B88:E88"/>
    <mergeCell ref="H88:I88"/>
    <mergeCell ref="H85:I85"/>
    <mergeCell ref="B86:E86"/>
    <mergeCell ref="F88:G88"/>
    <mergeCell ref="H89:I89"/>
    <mergeCell ref="H84:I84"/>
    <mergeCell ref="A82:I82"/>
    <mergeCell ref="B84:E84"/>
    <mergeCell ref="A81:I81"/>
    <mergeCell ref="B83:E83"/>
    <mergeCell ref="H83:I83"/>
    <mergeCell ref="F83:G83"/>
    <mergeCell ref="F84:G84"/>
    <mergeCell ref="F89:G89"/>
    <mergeCell ref="F86:G86"/>
    <mergeCell ref="B87:E87"/>
    <mergeCell ref="A80:G80"/>
    <mergeCell ref="H86:I86"/>
    <mergeCell ref="F87:G87"/>
    <mergeCell ref="F46:G46"/>
    <mergeCell ref="H52:I52"/>
    <mergeCell ref="H53:I53"/>
    <mergeCell ref="H55:I55"/>
    <mergeCell ref="B53:F53"/>
    <mergeCell ref="H73:I73"/>
    <mergeCell ref="A75:I75"/>
    <mergeCell ref="A74:I74"/>
    <mergeCell ref="H77:I77"/>
    <mergeCell ref="A73:G73"/>
    <mergeCell ref="B79:G79"/>
    <mergeCell ref="H79:I79"/>
    <mergeCell ref="B78:G78"/>
    <mergeCell ref="H78:I78"/>
    <mergeCell ref="H69:I69"/>
    <mergeCell ref="B69:G69"/>
    <mergeCell ref="H70:I70"/>
    <mergeCell ref="B72:G72"/>
    <mergeCell ref="F47:G47"/>
    <mergeCell ref="H48:I48"/>
    <mergeCell ref="A64:A65"/>
    <mergeCell ref="B47:E47"/>
    <mergeCell ref="H59:I59"/>
    <mergeCell ref="H71:I71"/>
    <mergeCell ref="H72:I72"/>
    <mergeCell ref="B71:G71"/>
    <mergeCell ref="B77:G77"/>
    <mergeCell ref="B76:G76"/>
    <mergeCell ref="H76:I76"/>
    <mergeCell ref="B55:F55"/>
    <mergeCell ref="B56:F56"/>
    <mergeCell ref="H56:I56"/>
    <mergeCell ref="B70:G70"/>
    <mergeCell ref="A62:I62"/>
    <mergeCell ref="H63:I63"/>
    <mergeCell ref="B66:B67"/>
    <mergeCell ref="B64:B65"/>
    <mergeCell ref="B63:G63"/>
    <mergeCell ref="H64:I65"/>
    <mergeCell ref="B68:G68"/>
    <mergeCell ref="H68:I68"/>
    <mergeCell ref="H66:I67"/>
    <mergeCell ref="A50:I50"/>
    <mergeCell ref="H54:I54"/>
    <mergeCell ref="B46:E46"/>
    <mergeCell ref="A48:E48"/>
    <mergeCell ref="A49:I49"/>
    <mergeCell ref="A66:A67"/>
    <mergeCell ref="A61:I61"/>
    <mergeCell ref="H57:I57"/>
    <mergeCell ref="H60:I60"/>
    <mergeCell ref="B58:F58"/>
    <mergeCell ref="A60:F60"/>
    <mergeCell ref="B57:F57"/>
    <mergeCell ref="H58:I58"/>
    <mergeCell ref="B59:F59"/>
    <mergeCell ref="B52:F52"/>
    <mergeCell ref="B51:F51"/>
    <mergeCell ref="H51:I51"/>
    <mergeCell ref="F48:G48"/>
    <mergeCell ref="H47:I47"/>
    <mergeCell ref="H46:I46"/>
    <mergeCell ref="B37:D37"/>
    <mergeCell ref="B40:D40"/>
    <mergeCell ref="F45:G45"/>
    <mergeCell ref="F39:G39"/>
    <mergeCell ref="F40:G40"/>
    <mergeCell ref="H40:I40"/>
    <mergeCell ref="H41:I41"/>
    <mergeCell ref="F37:G37"/>
    <mergeCell ref="F38:G38"/>
    <mergeCell ref="B39:D39"/>
    <mergeCell ref="B38:D38"/>
    <mergeCell ref="A41:E41"/>
    <mergeCell ref="A44:I44"/>
    <mergeCell ref="F41:G41"/>
    <mergeCell ref="A43:I43"/>
    <mergeCell ref="H39:I39"/>
    <mergeCell ref="H38:I38"/>
    <mergeCell ref="H37:I37"/>
    <mergeCell ref="H45:I45"/>
    <mergeCell ref="B45:E45"/>
    <mergeCell ref="B31:E31"/>
    <mergeCell ref="H31:I31"/>
    <mergeCell ref="A25:E25"/>
    <mergeCell ref="A27:I27"/>
    <mergeCell ref="A29:I29"/>
    <mergeCell ref="F25:I25"/>
    <mergeCell ref="H30:I30"/>
    <mergeCell ref="H36:I36"/>
    <mergeCell ref="H35:I35"/>
    <mergeCell ref="H33:I33"/>
    <mergeCell ref="H32:I32"/>
    <mergeCell ref="B34:E34"/>
    <mergeCell ref="B33:C33"/>
    <mergeCell ref="B32:C32"/>
    <mergeCell ref="F34:G34"/>
    <mergeCell ref="F33:G33"/>
    <mergeCell ref="B30:G30"/>
    <mergeCell ref="F31:G31"/>
    <mergeCell ref="F35:G35"/>
    <mergeCell ref="F36:G36"/>
    <mergeCell ref="B35:D35"/>
    <mergeCell ref="B36:D36"/>
    <mergeCell ref="F32:G32"/>
    <mergeCell ref="H34:I34"/>
    <mergeCell ref="A11:E11"/>
    <mergeCell ref="F11:I11"/>
    <mergeCell ref="A12:E12"/>
    <mergeCell ref="H24:I24"/>
    <mergeCell ref="F20:I20"/>
    <mergeCell ref="A13:E13"/>
    <mergeCell ref="F13:I13"/>
    <mergeCell ref="A15:I15"/>
    <mergeCell ref="A18:E18"/>
    <mergeCell ref="A20:E20"/>
    <mergeCell ref="A24:E24"/>
    <mergeCell ref="A21:E21"/>
    <mergeCell ref="A22:E22"/>
    <mergeCell ref="F12:I12"/>
    <mergeCell ref="F24:G24"/>
    <mergeCell ref="F18:I18"/>
    <mergeCell ref="F19:I19"/>
    <mergeCell ref="A17:I17"/>
    <mergeCell ref="A19:E19"/>
    <mergeCell ref="F21:I21"/>
    <mergeCell ref="A23:E23"/>
    <mergeCell ref="F23:I23"/>
    <mergeCell ref="F22:I22"/>
    <mergeCell ref="A9:E9"/>
    <mergeCell ref="A1:I1"/>
    <mergeCell ref="F10:I10"/>
    <mergeCell ref="A2:I2"/>
    <mergeCell ref="A8:E8"/>
    <mergeCell ref="A4:I4"/>
    <mergeCell ref="H5:I5"/>
    <mergeCell ref="A7:I7"/>
    <mergeCell ref="F8:I8"/>
    <mergeCell ref="F9:I9"/>
    <mergeCell ref="A10:E10"/>
  </mergeCells>
  <phoneticPr fontId="16" type="noConversion"/>
  <pageMargins left="0.70866141732283472" right="0.51181102362204722" top="0.62992125984251968" bottom="0.62992125984251968" header="0.31496062992125984" footer="0.31496062992125984"/>
  <pageSetup paperSize="9" scale="70" fitToHeight="3"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92D050"/>
  </sheetPr>
  <dimension ref="A1:O158"/>
  <sheetViews>
    <sheetView showGridLines="0" topLeftCell="A55" zoomScaleNormal="100" zoomScaleSheetLayoutView="100" workbookViewId="0">
      <selection activeCell="F65" sqref="F65"/>
    </sheetView>
  </sheetViews>
  <sheetFormatPr defaultColWidth="8.85546875" defaultRowHeight="12"/>
  <cols>
    <col min="1" max="1" width="8.42578125" style="14" bestFit="1" customWidth="1"/>
    <col min="2" max="2" width="33.140625" style="14" customWidth="1"/>
    <col min="3" max="3" width="14" style="14" bestFit="1" customWidth="1"/>
    <col min="4" max="4" width="10.140625" style="14" customWidth="1"/>
    <col min="5" max="5" width="9.85546875" style="14" bestFit="1" customWidth="1"/>
    <col min="6" max="6" width="7" style="14" bestFit="1" customWidth="1"/>
    <col min="7" max="7" width="9" style="14" bestFit="1" customWidth="1"/>
    <col min="8" max="8" width="10.85546875" style="18" customWidth="1"/>
    <col min="9" max="9" width="12" style="18" customWidth="1"/>
    <col min="10" max="10" width="14.42578125" style="14" customWidth="1"/>
    <col min="11" max="11" width="10.7109375" style="14" bestFit="1" customWidth="1"/>
    <col min="12" max="13" width="13.28515625" style="14" customWidth="1"/>
    <col min="14" max="16384" width="8.85546875" style="14"/>
  </cols>
  <sheetData>
    <row r="1" spans="1:12" ht="18.75" customHeight="1" thickBot="1">
      <c r="A1" s="1100" t="s">
        <v>747</v>
      </c>
      <c r="B1" s="1101"/>
      <c r="C1" s="1101"/>
      <c r="D1" s="1101"/>
      <c r="E1" s="1101"/>
      <c r="F1" s="1101"/>
      <c r="G1" s="1101"/>
      <c r="H1" s="1101"/>
      <c r="I1" s="1102"/>
      <c r="J1" s="13" t="s">
        <v>11</v>
      </c>
      <c r="L1" s="43"/>
    </row>
    <row r="2" spans="1:12" ht="20.25" customHeight="1" thickBot="1">
      <c r="A2" s="1100"/>
      <c r="B2" s="1101"/>
      <c r="C2" s="1101"/>
      <c r="D2" s="1101"/>
      <c r="E2" s="1101"/>
      <c r="F2" s="1101"/>
      <c r="G2" s="1101"/>
      <c r="H2" s="1101"/>
      <c r="I2" s="1102"/>
      <c r="J2" s="13"/>
    </row>
    <row r="3" spans="1:12" ht="15.6" customHeight="1" thickBot="1">
      <c r="A3" s="15"/>
      <c r="B3" s="15"/>
      <c r="C3" s="15"/>
      <c r="D3" s="15"/>
      <c r="E3" s="15"/>
      <c r="F3" s="15"/>
      <c r="G3" s="15"/>
      <c r="H3" s="15"/>
      <c r="I3" s="15"/>
    </row>
    <row r="4" spans="1:12" ht="14.45" customHeight="1" thickBot="1">
      <c r="A4" s="1193" t="s">
        <v>196</v>
      </c>
      <c r="B4" s="1194"/>
      <c r="C4" s="1194"/>
      <c r="D4" s="1194"/>
      <c r="E4" s="1194"/>
      <c r="F4" s="1194"/>
      <c r="G4" s="1194"/>
      <c r="H4" s="1194"/>
      <c r="I4" s="1195"/>
    </row>
    <row r="5" spans="1:12" ht="24.75" customHeight="1" thickBot="1">
      <c r="A5" s="48" t="s">
        <v>175</v>
      </c>
      <c r="B5" s="44" t="str">
        <f>'Sinteses de CCT''s'!C4</f>
        <v xml:space="preserve">Pregão Eletrônico nº </v>
      </c>
      <c r="C5" s="47" t="s">
        <v>176</v>
      </c>
      <c r="D5" s="45"/>
      <c r="E5" s="48" t="s">
        <v>186</v>
      </c>
      <c r="F5" s="46"/>
      <c r="G5" s="48" t="s">
        <v>174</v>
      </c>
      <c r="H5" s="1105"/>
      <c r="I5" s="1106"/>
    </row>
    <row r="6" spans="1:12" ht="12.75" thickBot="1">
      <c r="A6" s="16"/>
      <c r="B6" s="17"/>
      <c r="C6" s="18"/>
      <c r="D6" s="19"/>
      <c r="E6" s="17"/>
      <c r="F6" s="18"/>
      <c r="G6" s="17"/>
      <c r="H6" s="17"/>
      <c r="I6" s="17"/>
    </row>
    <row r="7" spans="1:12" ht="21" customHeight="1">
      <c r="A7" s="1198" t="s">
        <v>197</v>
      </c>
      <c r="B7" s="1199"/>
      <c r="C7" s="1199"/>
      <c r="D7" s="1199"/>
      <c r="E7" s="1199"/>
      <c r="F7" s="1199"/>
      <c r="G7" s="1199"/>
      <c r="H7" s="1199"/>
      <c r="I7" s="1200"/>
    </row>
    <row r="8" spans="1:12" ht="15">
      <c r="A8" s="1096" t="s">
        <v>198</v>
      </c>
      <c r="B8" s="1097"/>
      <c r="C8" s="1097"/>
      <c r="D8" s="1097"/>
      <c r="E8" s="1097"/>
      <c r="F8" s="1098" t="s">
        <v>199</v>
      </c>
      <c r="G8" s="1097"/>
      <c r="H8" s="1097"/>
      <c r="I8" s="1099"/>
    </row>
    <row r="9" spans="1:12" ht="13.5" customHeight="1">
      <c r="A9" s="1064" t="s">
        <v>177</v>
      </c>
      <c r="B9" s="835"/>
      <c r="C9" s="835"/>
      <c r="D9" s="835"/>
      <c r="E9" s="835"/>
      <c r="F9" s="1104">
        <v>45114</v>
      </c>
      <c r="G9" s="1056"/>
      <c r="H9" s="1056"/>
      <c r="I9" s="1057"/>
    </row>
    <row r="10" spans="1:12" ht="13.5" customHeight="1">
      <c r="A10" s="1064" t="s">
        <v>178</v>
      </c>
      <c r="B10" s="835"/>
      <c r="C10" s="835"/>
      <c r="D10" s="835"/>
      <c r="E10" s="835"/>
      <c r="F10" s="1103" t="s">
        <v>182</v>
      </c>
      <c r="G10" s="1056"/>
      <c r="H10" s="1056"/>
      <c r="I10" s="1057"/>
    </row>
    <row r="11" spans="1:12" ht="13.5" customHeight="1">
      <c r="A11" s="1064" t="s">
        <v>179</v>
      </c>
      <c r="B11" s="835"/>
      <c r="C11" s="835"/>
      <c r="D11" s="835"/>
      <c r="E11" s="835"/>
      <c r="F11" s="1103" t="str">
        <f>'Sinteses de CCT''s'!C10</f>
        <v>01/11/2023 a 31/10/2024</v>
      </c>
      <c r="G11" s="1056"/>
      <c r="H11" s="1056"/>
      <c r="I11" s="1057"/>
    </row>
    <row r="12" spans="1:12" ht="13.5" customHeight="1">
      <c r="A12" s="1064" t="s">
        <v>180</v>
      </c>
      <c r="B12" s="1065"/>
      <c r="C12" s="1065"/>
      <c r="D12" s="1065"/>
      <c r="E12" s="1065"/>
      <c r="F12" s="1108" t="str">
        <f>'Sinteses de CCT''s'!C9</f>
        <v>SINDUSCON MG</v>
      </c>
      <c r="G12" s="1056"/>
      <c r="H12" s="1056"/>
      <c r="I12" s="1057"/>
    </row>
    <row r="13" spans="1:12" ht="13.5" customHeight="1" thickBot="1">
      <c r="A13" s="1073" t="s">
        <v>181</v>
      </c>
      <c r="B13" s="1107"/>
      <c r="C13" s="1107"/>
      <c r="D13" s="1107"/>
      <c r="E13" s="1107"/>
      <c r="F13" s="1110">
        <v>12</v>
      </c>
      <c r="G13" s="1044"/>
      <c r="H13" s="1044"/>
      <c r="I13" s="1111"/>
    </row>
    <row r="14" spans="1:12">
      <c r="A14" s="16"/>
      <c r="B14" s="17"/>
      <c r="C14" s="18"/>
      <c r="D14" s="19"/>
      <c r="E14" s="17"/>
      <c r="F14" s="18"/>
      <c r="G14" s="17"/>
      <c r="H14" s="17"/>
      <c r="I14" s="17"/>
    </row>
    <row r="15" spans="1:12" ht="14.45" customHeight="1">
      <c r="A15" s="745" t="s">
        <v>191</v>
      </c>
      <c r="B15" s="745"/>
      <c r="C15" s="745"/>
      <c r="D15" s="745"/>
      <c r="E15" s="745"/>
      <c r="F15" s="745"/>
      <c r="G15" s="745"/>
      <c r="H15" s="745"/>
      <c r="I15" s="745"/>
    </row>
    <row r="16" spans="1:12" ht="8.25" customHeight="1" thickBot="1">
      <c r="A16" s="15"/>
      <c r="B16" s="15"/>
      <c r="C16" s="15"/>
      <c r="D16" s="15"/>
      <c r="E16" s="15"/>
      <c r="F16" s="15"/>
      <c r="G16" s="15"/>
      <c r="H16" s="15"/>
      <c r="I16" s="15"/>
    </row>
    <row r="17" spans="1:10" ht="18.75" customHeight="1" thickBot="1">
      <c r="A17" s="1058" t="s">
        <v>200</v>
      </c>
      <c r="B17" s="1059"/>
      <c r="C17" s="1059"/>
      <c r="D17" s="1059"/>
      <c r="E17" s="1059"/>
      <c r="F17" s="1059"/>
      <c r="G17" s="1059"/>
      <c r="H17" s="1059"/>
      <c r="I17" s="1060"/>
    </row>
    <row r="18" spans="1:10" ht="14.45" customHeight="1">
      <c r="A18" s="1064" t="s">
        <v>201</v>
      </c>
      <c r="B18" s="1065"/>
      <c r="C18" s="1065"/>
      <c r="D18" s="1065"/>
      <c r="E18" s="1065"/>
      <c r="F18" s="1061" t="s">
        <v>93</v>
      </c>
      <c r="G18" s="1062"/>
      <c r="H18" s="1062"/>
      <c r="I18" s="1063"/>
    </row>
    <row r="19" spans="1:10" ht="14.45" customHeight="1">
      <c r="A19" s="1064" t="s">
        <v>183</v>
      </c>
      <c r="B19" s="1065"/>
      <c r="C19" s="1065"/>
      <c r="D19" s="1065"/>
      <c r="E19" s="1065"/>
      <c r="F19" s="1055" t="str">
        <f>F11</f>
        <v>01/11/2023 a 31/10/2024</v>
      </c>
      <c r="G19" s="1056"/>
      <c r="H19" s="1056"/>
      <c r="I19" s="1057"/>
    </row>
    <row r="20" spans="1:10">
      <c r="A20" s="1064" t="s">
        <v>185</v>
      </c>
      <c r="B20" s="1065"/>
      <c r="C20" s="1065"/>
      <c r="D20" s="1065"/>
      <c r="E20" s="1065"/>
      <c r="F20" s="1055" t="str">
        <f>'Sinteses de CCT''s'!C25</f>
        <v xml:space="preserve">Encanador com insalubridade Diurno </v>
      </c>
      <c r="G20" s="1056"/>
      <c r="H20" s="1056"/>
      <c r="I20" s="1057"/>
    </row>
    <row r="21" spans="1:10">
      <c r="A21" s="1064" t="s">
        <v>184</v>
      </c>
      <c r="B21" s="1065"/>
      <c r="C21" s="1065"/>
      <c r="D21" s="1065"/>
      <c r="E21" s="1065"/>
      <c r="F21" s="1075" t="s">
        <v>190</v>
      </c>
      <c r="G21" s="1076"/>
      <c r="H21" s="1076"/>
      <c r="I21" s="1077"/>
    </row>
    <row r="22" spans="1:10" ht="12.75" thickBot="1">
      <c r="A22" s="1073" t="s">
        <v>195</v>
      </c>
      <c r="B22" s="1074"/>
      <c r="C22" s="1074"/>
      <c r="D22" s="1074"/>
      <c r="E22" s="1074"/>
      <c r="F22" s="1078">
        <f>'Sinteses de CCT''s'!E25</f>
        <v>0</v>
      </c>
      <c r="G22" s="1079"/>
      <c r="H22" s="1079"/>
      <c r="I22" s="1080"/>
    </row>
    <row r="23" spans="1:10" ht="14.45" customHeight="1">
      <c r="A23" s="1122" t="s">
        <v>187</v>
      </c>
      <c r="B23" s="1123"/>
      <c r="C23" s="1123"/>
      <c r="D23" s="1123"/>
      <c r="E23" s="1123"/>
      <c r="F23" s="1113" t="str">
        <f>F20</f>
        <v xml:space="preserve">Encanador com insalubridade Diurno </v>
      </c>
      <c r="G23" s="1114"/>
      <c r="H23" s="1114"/>
      <c r="I23" s="1115"/>
    </row>
    <row r="24" spans="1:10" ht="14.45" customHeight="1">
      <c r="A24" s="1117" t="s">
        <v>188</v>
      </c>
      <c r="B24" s="1118"/>
      <c r="C24" s="1118"/>
      <c r="D24" s="1118"/>
      <c r="E24" s="1118"/>
      <c r="F24" s="1201" t="str">
        <f>'Sinteses de CCT''s'!D25</f>
        <v>44hs</v>
      </c>
      <c r="G24" s="1202"/>
      <c r="H24" s="1202">
        <v>220</v>
      </c>
      <c r="I24" s="1203"/>
      <c r="J24" s="18"/>
    </row>
    <row r="25" spans="1:10" ht="12.75" thickBot="1">
      <c r="A25" s="1116" t="s">
        <v>189</v>
      </c>
      <c r="B25" s="1068"/>
      <c r="C25" s="1068"/>
      <c r="D25" s="1068"/>
      <c r="E25" s="1068"/>
      <c r="F25" s="1112">
        <v>1</v>
      </c>
      <c r="G25" s="1044"/>
      <c r="H25" s="1044"/>
      <c r="I25" s="1111"/>
    </row>
    <row r="26" spans="1:10">
      <c r="A26" s="16"/>
      <c r="B26" s="17"/>
      <c r="C26" s="18"/>
      <c r="D26" s="19"/>
      <c r="E26" s="17"/>
      <c r="F26" s="18"/>
      <c r="G26" s="17"/>
      <c r="H26" s="17"/>
      <c r="I26" s="17"/>
    </row>
    <row r="27" spans="1:10" ht="14.45" customHeight="1">
      <c r="A27" s="745" t="s">
        <v>191</v>
      </c>
      <c r="B27" s="745"/>
      <c r="C27" s="745"/>
      <c r="D27" s="745"/>
      <c r="E27" s="745"/>
      <c r="F27" s="745"/>
      <c r="G27" s="745"/>
      <c r="H27" s="745"/>
      <c r="I27" s="745"/>
    </row>
    <row r="28" spans="1:10" ht="14.45" customHeight="1" thickBot="1">
      <c r="A28" s="15"/>
      <c r="B28" s="15"/>
      <c r="C28" s="15"/>
      <c r="D28" s="15"/>
      <c r="E28" s="15"/>
      <c r="F28" s="15"/>
      <c r="G28" s="15"/>
      <c r="H28" s="15"/>
      <c r="I28" s="15"/>
    </row>
    <row r="29" spans="1:10" ht="14.45" customHeight="1" thickBot="1">
      <c r="A29" s="1036" t="s">
        <v>202</v>
      </c>
      <c r="B29" s="1037"/>
      <c r="C29" s="1037"/>
      <c r="D29" s="1037"/>
      <c r="E29" s="1037"/>
      <c r="F29" s="1037"/>
      <c r="G29" s="1037"/>
      <c r="H29" s="1037"/>
      <c r="I29" s="1038"/>
    </row>
    <row r="30" spans="1:10" ht="17.25" customHeight="1">
      <c r="A30" s="52">
        <v>1</v>
      </c>
      <c r="B30" s="954" t="s">
        <v>203</v>
      </c>
      <c r="C30" s="954"/>
      <c r="D30" s="954"/>
      <c r="E30" s="954"/>
      <c r="F30" s="954"/>
      <c r="G30" s="954"/>
      <c r="H30" s="954" t="s">
        <v>192</v>
      </c>
      <c r="I30" s="955"/>
    </row>
    <row r="31" spans="1:10">
      <c r="A31" s="20" t="s">
        <v>149</v>
      </c>
      <c r="B31" s="904" t="s">
        <v>204</v>
      </c>
      <c r="C31" s="904"/>
      <c r="D31" s="904"/>
      <c r="E31" s="904"/>
      <c r="F31" s="938"/>
      <c r="G31" s="938"/>
      <c r="H31" s="1028">
        <f>F22/H24*H24</f>
        <v>0</v>
      </c>
      <c r="I31" s="1029"/>
    </row>
    <row r="32" spans="1:10" ht="12" customHeight="1">
      <c r="A32" s="20" t="s">
        <v>150</v>
      </c>
      <c r="B32" s="894" t="s">
        <v>205</v>
      </c>
      <c r="C32" s="896"/>
      <c r="D32" s="22" t="s">
        <v>206</v>
      </c>
      <c r="E32" s="108" t="s">
        <v>278</v>
      </c>
      <c r="F32" s="938"/>
      <c r="G32" s="938"/>
      <c r="H32" s="1028"/>
      <c r="I32" s="1029"/>
    </row>
    <row r="33" spans="1:10" ht="12" customHeight="1">
      <c r="A33" s="20" t="s">
        <v>151</v>
      </c>
      <c r="B33" s="894" t="s">
        <v>207</v>
      </c>
      <c r="C33" s="896"/>
      <c r="D33" s="22" t="s">
        <v>206</v>
      </c>
      <c r="E33" s="24" t="s">
        <v>173</v>
      </c>
      <c r="F33" s="1028"/>
      <c r="G33" s="1072">
        <v>0.4</v>
      </c>
      <c r="H33" s="1028"/>
      <c r="I33" s="1029"/>
      <c r="J33" s="25"/>
    </row>
    <row r="34" spans="1:10" ht="15">
      <c r="A34" s="20" t="s">
        <v>152</v>
      </c>
      <c r="B34" s="1045" t="s">
        <v>279</v>
      </c>
      <c r="C34" s="1046"/>
      <c r="D34" s="1046"/>
      <c r="E34" s="1047"/>
      <c r="F34" s="1048">
        <v>0</v>
      </c>
      <c r="G34" s="1049"/>
      <c r="H34" s="1084"/>
      <c r="I34" s="1085"/>
    </row>
    <row r="35" spans="1:10" ht="14.45" customHeight="1">
      <c r="A35" s="20" t="s">
        <v>153</v>
      </c>
      <c r="B35" s="913" t="s">
        <v>208</v>
      </c>
      <c r="C35" s="914"/>
      <c r="D35" s="915"/>
      <c r="E35" s="26">
        <v>0</v>
      </c>
      <c r="F35" s="1028">
        <f>H31/H24*1.2</f>
        <v>0</v>
      </c>
      <c r="G35" s="1028"/>
      <c r="H35" s="1028"/>
      <c r="I35" s="1029"/>
    </row>
    <row r="36" spans="1:10">
      <c r="A36" s="20" t="s">
        <v>154</v>
      </c>
      <c r="B36" s="913" t="s">
        <v>749</v>
      </c>
      <c r="C36" s="914"/>
      <c r="D36" s="915"/>
      <c r="E36" s="21"/>
      <c r="F36" s="938"/>
      <c r="G36" s="938"/>
      <c r="H36" s="1028"/>
      <c r="I36" s="1029"/>
    </row>
    <row r="37" spans="1:10" ht="14.45" customHeight="1">
      <c r="A37" s="20" t="s">
        <v>210</v>
      </c>
      <c r="B37" s="913" t="s">
        <v>211</v>
      </c>
      <c r="C37" s="914"/>
      <c r="D37" s="915"/>
      <c r="E37" s="21"/>
      <c r="F37" s="1030">
        <v>0</v>
      </c>
      <c r="G37" s="1030"/>
      <c r="H37" s="1028"/>
      <c r="I37" s="1029"/>
    </row>
    <row r="38" spans="1:10" ht="14.45" customHeight="1">
      <c r="A38" s="20" t="s">
        <v>154</v>
      </c>
      <c r="B38" s="913" t="s">
        <v>212</v>
      </c>
      <c r="C38" s="914"/>
      <c r="D38" s="915"/>
      <c r="E38" s="21"/>
      <c r="F38" s="1030">
        <v>0</v>
      </c>
      <c r="G38" s="1030"/>
      <c r="H38" s="1028"/>
      <c r="I38" s="1029"/>
    </row>
    <row r="39" spans="1:10">
      <c r="A39" s="20" t="s">
        <v>210</v>
      </c>
      <c r="B39" s="913" t="s">
        <v>213</v>
      </c>
      <c r="C39" s="914"/>
      <c r="D39" s="915"/>
      <c r="E39" s="21"/>
      <c r="F39" s="938"/>
      <c r="G39" s="938"/>
      <c r="H39" s="1028"/>
      <c r="I39" s="1029"/>
    </row>
    <row r="40" spans="1:10" ht="12.75" thickBot="1">
      <c r="A40" s="50" t="s">
        <v>154</v>
      </c>
      <c r="B40" s="1031" t="s">
        <v>214</v>
      </c>
      <c r="C40" s="1032"/>
      <c r="D40" s="1033"/>
      <c r="E40" s="51"/>
      <c r="F40" s="1086"/>
      <c r="G40" s="1086"/>
      <c r="H40" s="1039"/>
      <c r="I40" s="1040"/>
    </row>
    <row r="41" spans="1:10" ht="14.45" customHeight="1" thickBot="1">
      <c r="A41" s="1020" t="s">
        <v>215</v>
      </c>
      <c r="B41" s="1021"/>
      <c r="C41" s="1021"/>
      <c r="D41" s="1021"/>
      <c r="E41" s="1021"/>
      <c r="F41" s="1021"/>
      <c r="G41" s="1021"/>
      <c r="H41" s="1022"/>
      <c r="I41" s="1023"/>
    </row>
    <row r="42" spans="1:10" ht="12.75" thickBot="1">
      <c r="A42" s="16"/>
      <c r="B42" s="17"/>
      <c r="C42" s="18"/>
      <c r="D42" s="19"/>
      <c r="E42" s="17"/>
      <c r="F42" s="18"/>
      <c r="G42" s="17"/>
      <c r="H42" s="17"/>
      <c r="I42" s="17"/>
    </row>
    <row r="43" spans="1:10" ht="16.5" customHeight="1" thickBot="1">
      <c r="A43" s="1036" t="s">
        <v>216</v>
      </c>
      <c r="B43" s="1037"/>
      <c r="C43" s="1037"/>
      <c r="D43" s="1037"/>
      <c r="E43" s="1037"/>
      <c r="F43" s="1037"/>
      <c r="G43" s="1037"/>
      <c r="H43" s="1037"/>
      <c r="I43" s="1038"/>
    </row>
    <row r="44" spans="1:10" ht="14.45" customHeight="1">
      <c r="A44" s="1024" t="s">
        <v>217</v>
      </c>
      <c r="B44" s="1025"/>
      <c r="C44" s="1025"/>
      <c r="D44" s="1025"/>
      <c r="E44" s="1025"/>
      <c r="F44" s="1025"/>
      <c r="G44" s="1025"/>
      <c r="H44" s="1025"/>
      <c r="I44" s="1026"/>
    </row>
    <row r="45" spans="1:10" ht="14.45" customHeight="1">
      <c r="A45" s="53" t="s">
        <v>218</v>
      </c>
      <c r="B45" s="928" t="s">
        <v>219</v>
      </c>
      <c r="C45" s="929"/>
      <c r="D45" s="929"/>
      <c r="E45" s="930"/>
      <c r="F45" s="908" t="s">
        <v>193</v>
      </c>
      <c r="G45" s="880"/>
      <c r="H45" s="908" t="s">
        <v>192</v>
      </c>
      <c r="I45" s="909"/>
    </row>
    <row r="46" spans="1:10">
      <c r="A46" s="20" t="s">
        <v>149</v>
      </c>
      <c r="B46" s="913" t="s">
        <v>220</v>
      </c>
      <c r="C46" s="914"/>
      <c r="D46" s="914"/>
      <c r="E46" s="915"/>
      <c r="F46" s="898">
        <f>1/12</f>
        <v>8.3299999999999999E-2</v>
      </c>
      <c r="G46" s="899"/>
      <c r="H46" s="871">
        <f>$H$41*F46</f>
        <v>0</v>
      </c>
      <c r="I46" s="872"/>
    </row>
    <row r="47" spans="1:10" ht="12" customHeight="1">
      <c r="A47" s="56" t="s">
        <v>150</v>
      </c>
      <c r="B47" s="973" t="s">
        <v>89</v>
      </c>
      <c r="C47" s="974"/>
      <c r="D47" s="974"/>
      <c r="E47" s="975"/>
      <c r="F47" s="1034">
        <v>2.7799999999999998E-2</v>
      </c>
      <c r="G47" s="1035"/>
      <c r="H47" s="1009">
        <f>$H$41*F47</f>
        <v>0</v>
      </c>
      <c r="I47" s="1010"/>
    </row>
    <row r="48" spans="1:10" ht="12.75" thickBot="1">
      <c r="A48" s="1006" t="s">
        <v>221</v>
      </c>
      <c r="B48" s="1007"/>
      <c r="C48" s="1007"/>
      <c r="D48" s="1007"/>
      <c r="E48" s="1008"/>
      <c r="F48" s="1004">
        <f>SUM(F46:G47)</f>
        <v>0.1111</v>
      </c>
      <c r="G48" s="1005"/>
      <c r="H48" s="1001">
        <f>SUM(H46:I47)</f>
        <v>0</v>
      </c>
      <c r="I48" s="1002"/>
    </row>
    <row r="49" spans="1:9" ht="12.75" thickBot="1">
      <c r="A49" s="1011"/>
      <c r="B49" s="1012"/>
      <c r="C49" s="1012"/>
      <c r="D49" s="1012"/>
      <c r="E49" s="1012"/>
      <c r="F49" s="1012"/>
      <c r="G49" s="1012"/>
      <c r="H49" s="1012"/>
      <c r="I49" s="1013"/>
    </row>
    <row r="50" spans="1:9" ht="25.5" customHeight="1">
      <c r="A50" s="1019" t="s">
        <v>222</v>
      </c>
      <c r="B50" s="1019"/>
      <c r="C50" s="1019"/>
      <c r="D50" s="1019"/>
      <c r="E50" s="1019"/>
      <c r="F50" s="1019"/>
      <c r="G50" s="1019"/>
      <c r="H50" s="1019"/>
      <c r="I50" s="1019"/>
    </row>
    <row r="51" spans="1:9" ht="14.45" customHeight="1">
      <c r="A51" s="54" t="s">
        <v>223</v>
      </c>
      <c r="B51" s="959" t="s">
        <v>224</v>
      </c>
      <c r="C51" s="959"/>
      <c r="D51" s="959"/>
      <c r="E51" s="959"/>
      <c r="F51" s="959"/>
      <c r="G51" s="55" t="s">
        <v>193</v>
      </c>
      <c r="H51" s="954" t="s">
        <v>192</v>
      </c>
      <c r="I51" s="955"/>
    </row>
    <row r="52" spans="1:9">
      <c r="A52" s="20" t="s">
        <v>149</v>
      </c>
      <c r="B52" s="904" t="s">
        <v>225</v>
      </c>
      <c r="C52" s="904"/>
      <c r="D52" s="904"/>
      <c r="E52" s="904"/>
      <c r="F52" s="904"/>
      <c r="G52" s="28">
        <v>0.2</v>
      </c>
      <c r="H52" s="988">
        <f>($H$41+$H$48)*G52</f>
        <v>0</v>
      </c>
      <c r="I52" s="989"/>
    </row>
    <row r="53" spans="1:9">
      <c r="A53" s="20" t="s">
        <v>150</v>
      </c>
      <c r="B53" s="904" t="s">
        <v>226</v>
      </c>
      <c r="C53" s="904"/>
      <c r="D53" s="904"/>
      <c r="E53" s="904"/>
      <c r="F53" s="904"/>
      <c r="G53" s="28">
        <v>2.5000000000000001E-2</v>
      </c>
      <c r="H53" s="988">
        <f t="shared" ref="H53:H59" si="0">($H$41+$H$48)*G53</f>
        <v>0</v>
      </c>
      <c r="I53" s="989"/>
    </row>
    <row r="54" spans="1:9">
      <c r="A54" s="20" t="s">
        <v>151</v>
      </c>
      <c r="B54" s="21" t="s">
        <v>194</v>
      </c>
      <c r="C54" s="22" t="s">
        <v>227</v>
      </c>
      <c r="D54" s="29">
        <v>3</v>
      </c>
      <c r="E54" s="22" t="s">
        <v>228</v>
      </c>
      <c r="F54" s="250">
        <v>5.0000000000000001E-3</v>
      </c>
      <c r="G54" s="28">
        <f>D54*F54</f>
        <v>1.4999999999999999E-2</v>
      </c>
      <c r="H54" s="988">
        <f t="shared" si="0"/>
        <v>0</v>
      </c>
      <c r="I54" s="989"/>
    </row>
    <row r="55" spans="1:9">
      <c r="A55" s="20" t="s">
        <v>152</v>
      </c>
      <c r="B55" s="904" t="s">
        <v>229</v>
      </c>
      <c r="C55" s="904"/>
      <c r="D55" s="904"/>
      <c r="E55" s="904"/>
      <c r="F55" s="904"/>
      <c r="G55" s="28">
        <v>1.4999999999999999E-2</v>
      </c>
      <c r="H55" s="988">
        <f t="shared" si="0"/>
        <v>0</v>
      </c>
      <c r="I55" s="989"/>
    </row>
    <row r="56" spans="1:9">
      <c r="A56" s="20" t="s">
        <v>153</v>
      </c>
      <c r="B56" s="904" t="s">
        <v>230</v>
      </c>
      <c r="C56" s="904"/>
      <c r="D56" s="904"/>
      <c r="E56" s="904"/>
      <c r="F56" s="904"/>
      <c r="G56" s="28">
        <v>0.01</v>
      </c>
      <c r="H56" s="988">
        <f t="shared" si="0"/>
        <v>0</v>
      </c>
      <c r="I56" s="989"/>
    </row>
    <row r="57" spans="1:9">
      <c r="A57" s="20" t="s">
        <v>154</v>
      </c>
      <c r="B57" s="904" t="s">
        <v>231</v>
      </c>
      <c r="C57" s="904"/>
      <c r="D57" s="904"/>
      <c r="E57" s="904"/>
      <c r="F57" s="904"/>
      <c r="G57" s="28">
        <v>6.0000000000000001E-3</v>
      </c>
      <c r="H57" s="988">
        <f t="shared" si="0"/>
        <v>0</v>
      </c>
      <c r="I57" s="989"/>
    </row>
    <row r="58" spans="1:9">
      <c r="A58" s="20" t="s">
        <v>210</v>
      </c>
      <c r="B58" s="904" t="s">
        <v>232</v>
      </c>
      <c r="C58" s="904"/>
      <c r="D58" s="904"/>
      <c r="E58" s="904"/>
      <c r="F58" s="904"/>
      <c r="G58" s="28">
        <v>2E-3</v>
      </c>
      <c r="H58" s="988">
        <f t="shared" si="0"/>
        <v>0</v>
      </c>
      <c r="I58" s="989"/>
    </row>
    <row r="59" spans="1:9">
      <c r="A59" s="56" t="s">
        <v>233</v>
      </c>
      <c r="B59" s="1027" t="s">
        <v>234</v>
      </c>
      <c r="C59" s="1027"/>
      <c r="D59" s="1027"/>
      <c r="E59" s="1027"/>
      <c r="F59" s="1027"/>
      <c r="G59" s="57">
        <v>0.08</v>
      </c>
      <c r="H59" s="1014">
        <f t="shared" si="0"/>
        <v>0</v>
      </c>
      <c r="I59" s="1015"/>
    </row>
    <row r="60" spans="1:9" ht="12.75" thickBot="1">
      <c r="A60" s="1016" t="s">
        <v>221</v>
      </c>
      <c r="B60" s="1017"/>
      <c r="C60" s="1017"/>
      <c r="D60" s="1017"/>
      <c r="E60" s="1017"/>
      <c r="F60" s="1018"/>
      <c r="G60" s="58">
        <f>SUM(G52:G59)</f>
        <v>0.35299999999999998</v>
      </c>
      <c r="H60" s="1001">
        <f>SUM(H52:I59)</f>
        <v>0</v>
      </c>
      <c r="I60" s="1002"/>
    </row>
    <row r="61" spans="1:9" ht="31.5" customHeight="1" thickBot="1">
      <c r="A61" s="1003" t="s">
        <v>38</v>
      </c>
      <c r="B61" s="886"/>
      <c r="C61" s="886"/>
      <c r="D61" s="886"/>
      <c r="E61" s="886"/>
      <c r="F61" s="886"/>
      <c r="G61" s="886"/>
      <c r="H61" s="886"/>
      <c r="I61" s="887"/>
    </row>
    <row r="62" spans="1:9" ht="14.45" customHeight="1">
      <c r="A62" s="998" t="s">
        <v>235</v>
      </c>
      <c r="B62" s="999"/>
      <c r="C62" s="999"/>
      <c r="D62" s="999"/>
      <c r="E62" s="999"/>
      <c r="F62" s="999"/>
      <c r="G62" s="999"/>
      <c r="H62" s="999"/>
      <c r="I62" s="1000"/>
    </row>
    <row r="63" spans="1:9" ht="14.45" customHeight="1">
      <c r="A63" s="54" t="s">
        <v>236</v>
      </c>
      <c r="B63" s="990" t="s">
        <v>237</v>
      </c>
      <c r="C63" s="991"/>
      <c r="D63" s="991"/>
      <c r="E63" s="991"/>
      <c r="F63" s="991"/>
      <c r="G63" s="992"/>
      <c r="H63" s="990" t="s">
        <v>192</v>
      </c>
      <c r="I63" s="997"/>
    </row>
    <row r="64" spans="1:9" ht="14.45" customHeight="1">
      <c r="A64" s="987" t="s">
        <v>149</v>
      </c>
      <c r="B64" s="840" t="s">
        <v>238</v>
      </c>
      <c r="C64" s="27" t="s">
        <v>239</v>
      </c>
      <c r="D64" s="27" t="s">
        <v>240</v>
      </c>
      <c r="E64" s="30" t="s">
        <v>241</v>
      </c>
      <c r="F64" s="27" t="s">
        <v>242</v>
      </c>
      <c r="G64" s="27" t="s">
        <v>243</v>
      </c>
      <c r="H64" s="993"/>
      <c r="I64" s="994"/>
    </row>
    <row r="65" spans="1:12">
      <c r="A65" s="987"/>
      <c r="B65" s="840"/>
      <c r="C65" s="22" t="s">
        <v>173</v>
      </c>
      <c r="D65" s="31"/>
      <c r="E65" s="23"/>
      <c r="F65" s="59"/>
      <c r="G65" s="32">
        <v>0.06</v>
      </c>
      <c r="H65" s="995"/>
      <c r="I65" s="996"/>
      <c r="K65" s="18"/>
    </row>
    <row r="66" spans="1:12" ht="14.45" customHeight="1">
      <c r="A66" s="987" t="s">
        <v>150</v>
      </c>
      <c r="B66" s="840" t="s">
        <v>244</v>
      </c>
      <c r="C66" s="27" t="s">
        <v>239</v>
      </c>
      <c r="D66" s="27" t="s">
        <v>240</v>
      </c>
      <c r="E66" s="27"/>
      <c r="F66" s="27" t="s">
        <v>242</v>
      </c>
      <c r="G66" s="27" t="s">
        <v>243</v>
      </c>
      <c r="H66" s="993"/>
      <c r="I66" s="994"/>
    </row>
    <row r="67" spans="1:12" ht="14.45" customHeight="1">
      <c r="A67" s="987"/>
      <c r="B67" s="840"/>
      <c r="C67" s="22" t="s">
        <v>173</v>
      </c>
      <c r="D67" s="31"/>
      <c r="E67" s="23"/>
      <c r="F67" s="59"/>
      <c r="G67" s="32">
        <v>0.2</v>
      </c>
      <c r="H67" s="995"/>
      <c r="I67" s="996"/>
      <c r="L67" s="33"/>
    </row>
    <row r="68" spans="1:12" ht="14.45" customHeight="1">
      <c r="A68" s="20" t="s">
        <v>151</v>
      </c>
      <c r="B68" s="913" t="s">
        <v>245</v>
      </c>
      <c r="C68" s="914"/>
      <c r="D68" s="914"/>
      <c r="E68" s="914"/>
      <c r="F68" s="914"/>
      <c r="G68" s="915"/>
      <c r="H68" s="924"/>
      <c r="I68" s="925"/>
    </row>
    <row r="69" spans="1:12">
      <c r="A69" s="20" t="s">
        <v>152</v>
      </c>
      <c r="B69" s="913" t="s">
        <v>246</v>
      </c>
      <c r="C69" s="914"/>
      <c r="D69" s="914"/>
      <c r="E69" s="914"/>
      <c r="F69" s="914"/>
      <c r="G69" s="915"/>
      <c r="H69" s="924"/>
      <c r="I69" s="925"/>
    </row>
    <row r="70" spans="1:12">
      <c r="A70" s="20" t="s">
        <v>153</v>
      </c>
      <c r="B70" s="913" t="s">
        <v>85</v>
      </c>
      <c r="C70" s="914"/>
      <c r="D70" s="914"/>
      <c r="E70" s="914"/>
      <c r="F70" s="914"/>
      <c r="G70" s="915"/>
      <c r="H70" s="924"/>
      <c r="I70" s="925"/>
    </row>
    <row r="71" spans="1:12">
      <c r="A71" s="20" t="s">
        <v>154</v>
      </c>
      <c r="B71" s="913" t="s">
        <v>86</v>
      </c>
      <c r="C71" s="914"/>
      <c r="D71" s="914"/>
      <c r="E71" s="914"/>
      <c r="F71" s="914"/>
      <c r="G71" s="915"/>
      <c r="H71" s="924"/>
      <c r="I71" s="925"/>
    </row>
    <row r="72" spans="1:12">
      <c r="A72" s="56" t="s">
        <v>210</v>
      </c>
      <c r="B72" s="973" t="s">
        <v>247</v>
      </c>
      <c r="C72" s="974"/>
      <c r="D72" s="974"/>
      <c r="E72" s="974"/>
      <c r="F72" s="974"/>
      <c r="G72" s="975"/>
      <c r="H72" s="981"/>
      <c r="I72" s="982"/>
    </row>
    <row r="73" spans="1:12" ht="12.75" thickBot="1">
      <c r="A73" s="968" t="s">
        <v>221</v>
      </c>
      <c r="B73" s="969"/>
      <c r="C73" s="969"/>
      <c r="D73" s="969"/>
      <c r="E73" s="969"/>
      <c r="F73" s="969"/>
      <c r="G73" s="970"/>
      <c r="H73" s="966"/>
      <c r="I73" s="967"/>
    </row>
    <row r="74" spans="1:12" ht="12.75" thickBot="1">
      <c r="A74" s="885"/>
      <c r="B74" s="886"/>
      <c r="C74" s="886"/>
      <c r="D74" s="886"/>
      <c r="E74" s="886"/>
      <c r="F74" s="886"/>
      <c r="G74" s="886"/>
      <c r="H74" s="886"/>
      <c r="I74" s="887"/>
    </row>
    <row r="75" spans="1:12" ht="14.45" customHeight="1">
      <c r="A75" s="978" t="s">
        <v>248</v>
      </c>
      <c r="B75" s="979"/>
      <c r="C75" s="979"/>
      <c r="D75" s="979"/>
      <c r="E75" s="979"/>
      <c r="F75" s="979"/>
      <c r="G75" s="979"/>
      <c r="H75" s="979"/>
      <c r="I75" s="980"/>
    </row>
    <row r="76" spans="1:12" ht="14.45" customHeight="1">
      <c r="A76" s="52">
        <v>2</v>
      </c>
      <c r="B76" s="951" t="s">
        <v>249</v>
      </c>
      <c r="C76" s="952"/>
      <c r="D76" s="952"/>
      <c r="E76" s="952"/>
      <c r="F76" s="952"/>
      <c r="G76" s="953"/>
      <c r="H76" s="983" t="s">
        <v>192</v>
      </c>
      <c r="I76" s="984"/>
    </row>
    <row r="77" spans="1:12" ht="14.45" customHeight="1">
      <c r="A77" s="20" t="s">
        <v>218</v>
      </c>
      <c r="B77" s="913" t="s">
        <v>584</v>
      </c>
      <c r="C77" s="914"/>
      <c r="D77" s="914"/>
      <c r="E77" s="914"/>
      <c r="F77" s="914"/>
      <c r="G77" s="915"/>
      <c r="H77" s="985">
        <f>H48</f>
        <v>0</v>
      </c>
      <c r="I77" s="986"/>
    </row>
    <row r="78" spans="1:12" ht="14.45" customHeight="1">
      <c r="A78" s="20" t="s">
        <v>223</v>
      </c>
      <c r="B78" s="913" t="s">
        <v>224</v>
      </c>
      <c r="C78" s="914"/>
      <c r="D78" s="914"/>
      <c r="E78" s="914"/>
      <c r="F78" s="914"/>
      <c r="G78" s="915"/>
      <c r="H78" s="985">
        <f>H60</f>
        <v>0</v>
      </c>
      <c r="I78" s="986"/>
    </row>
    <row r="79" spans="1:12" ht="14.45" customHeight="1">
      <c r="A79" s="56" t="s">
        <v>236</v>
      </c>
      <c r="B79" s="973" t="s">
        <v>237</v>
      </c>
      <c r="C79" s="974"/>
      <c r="D79" s="974"/>
      <c r="E79" s="974"/>
      <c r="F79" s="974"/>
      <c r="G79" s="975"/>
      <c r="H79" s="976">
        <f>H73</f>
        <v>0</v>
      </c>
      <c r="I79" s="977"/>
    </row>
    <row r="80" spans="1:12" ht="12.75" thickBot="1">
      <c r="A80" s="968" t="s">
        <v>221</v>
      </c>
      <c r="B80" s="969"/>
      <c r="C80" s="969"/>
      <c r="D80" s="969"/>
      <c r="E80" s="969"/>
      <c r="F80" s="969"/>
      <c r="G80" s="970"/>
      <c r="H80" s="971">
        <f>SUM(H77:I79)</f>
        <v>0</v>
      </c>
      <c r="I80" s="972"/>
    </row>
    <row r="81" spans="1:9" ht="12.75" thickBot="1">
      <c r="A81" s="885"/>
      <c r="B81" s="886"/>
      <c r="C81" s="886"/>
      <c r="D81" s="886"/>
      <c r="E81" s="886"/>
      <c r="F81" s="886"/>
      <c r="G81" s="886"/>
      <c r="H81" s="886"/>
      <c r="I81" s="887"/>
    </row>
    <row r="82" spans="1:9" ht="14.45" customHeight="1" thickBot="1">
      <c r="A82" s="956" t="s">
        <v>585</v>
      </c>
      <c r="B82" s="957"/>
      <c r="C82" s="957"/>
      <c r="D82" s="957"/>
      <c r="E82" s="957"/>
      <c r="F82" s="957"/>
      <c r="G82" s="957"/>
      <c r="H82" s="957"/>
      <c r="I82" s="958"/>
    </row>
    <row r="83" spans="1:9" ht="12" customHeight="1">
      <c r="A83" s="52">
        <v>3</v>
      </c>
      <c r="B83" s="959" t="s">
        <v>586</v>
      </c>
      <c r="C83" s="959"/>
      <c r="D83" s="959"/>
      <c r="E83" s="959"/>
      <c r="F83" s="954" t="s">
        <v>193</v>
      </c>
      <c r="G83" s="954"/>
      <c r="H83" s="954" t="s">
        <v>192</v>
      </c>
      <c r="I83" s="955"/>
    </row>
    <row r="84" spans="1:9">
      <c r="A84" s="20" t="s">
        <v>149</v>
      </c>
      <c r="B84" s="904" t="s">
        <v>587</v>
      </c>
      <c r="C84" s="904"/>
      <c r="D84" s="904"/>
      <c r="E84" s="904"/>
      <c r="F84" s="905">
        <v>4.1999999999999997E-3</v>
      </c>
      <c r="G84" s="905"/>
      <c r="H84" s="871"/>
      <c r="I84" s="872"/>
    </row>
    <row r="85" spans="1:9" ht="14.45" customHeight="1">
      <c r="A85" s="20" t="s">
        <v>150</v>
      </c>
      <c r="B85" s="904" t="s">
        <v>588</v>
      </c>
      <c r="C85" s="904"/>
      <c r="D85" s="904"/>
      <c r="E85" s="904"/>
      <c r="F85" s="905">
        <f>F84*G59</f>
        <v>2.9999999999999997E-4</v>
      </c>
      <c r="G85" s="905"/>
      <c r="H85" s="871"/>
      <c r="I85" s="872"/>
    </row>
    <row r="86" spans="1:9" ht="14.45" customHeight="1">
      <c r="A86" s="20" t="s">
        <v>151</v>
      </c>
      <c r="B86" s="904" t="s">
        <v>589</v>
      </c>
      <c r="C86" s="904"/>
      <c r="D86" s="904"/>
      <c r="E86" s="904"/>
      <c r="F86" s="905">
        <v>2.0999999999999999E-3</v>
      </c>
      <c r="G86" s="905"/>
      <c r="H86" s="871"/>
      <c r="I86" s="872"/>
    </row>
    <row r="87" spans="1:9" ht="13.15" customHeight="1">
      <c r="A87" s="20" t="s">
        <v>152</v>
      </c>
      <c r="B87" s="904" t="s">
        <v>590</v>
      </c>
      <c r="C87" s="904"/>
      <c r="D87" s="904"/>
      <c r="E87" s="904"/>
      <c r="F87" s="962">
        <v>1.9400000000000001E-2</v>
      </c>
      <c r="G87" s="963"/>
      <c r="H87" s="871"/>
      <c r="I87" s="872"/>
    </row>
    <row r="88" spans="1:9" ht="28.5" customHeight="1">
      <c r="A88" s="20" t="s">
        <v>153</v>
      </c>
      <c r="B88" s="904" t="s">
        <v>591</v>
      </c>
      <c r="C88" s="904"/>
      <c r="D88" s="904"/>
      <c r="E88" s="904"/>
      <c r="F88" s="964">
        <f>G60*F87</f>
        <v>6.7999999999999996E-3</v>
      </c>
      <c r="G88" s="965"/>
      <c r="H88" s="871"/>
      <c r="I88" s="872"/>
    </row>
    <row r="89" spans="1:9" ht="14.45" customHeight="1">
      <c r="A89" s="20" t="s">
        <v>154</v>
      </c>
      <c r="B89" s="904" t="s">
        <v>592</v>
      </c>
      <c r="C89" s="904"/>
      <c r="D89" s="904"/>
      <c r="E89" s="904"/>
      <c r="F89" s="960">
        <v>3.2000000000000001E-2</v>
      </c>
      <c r="G89" s="961"/>
      <c r="H89" s="871"/>
      <c r="I89" s="872"/>
    </row>
    <row r="90" spans="1:9" ht="12.75" thickBot="1">
      <c r="A90" s="936" t="s">
        <v>221</v>
      </c>
      <c r="B90" s="937"/>
      <c r="C90" s="937"/>
      <c r="D90" s="937"/>
      <c r="E90" s="937"/>
      <c r="F90" s="939">
        <f>SUM(F84:G89)</f>
        <v>6.4799999999999996E-2</v>
      </c>
      <c r="G90" s="939"/>
      <c r="H90" s="943"/>
      <c r="I90" s="944"/>
    </row>
    <row r="91" spans="1:9" ht="12.75" thickBot="1">
      <c r="A91" s="885"/>
      <c r="B91" s="886"/>
      <c r="C91" s="886"/>
      <c r="D91" s="886"/>
      <c r="E91" s="886"/>
      <c r="F91" s="886"/>
      <c r="G91" s="886"/>
      <c r="H91" s="886"/>
      <c r="I91" s="887"/>
    </row>
    <row r="92" spans="1:9" ht="12" customHeight="1">
      <c r="A92" s="919" t="s">
        <v>593</v>
      </c>
      <c r="B92" s="920"/>
      <c r="C92" s="920"/>
      <c r="D92" s="920"/>
      <c r="E92" s="920"/>
      <c r="F92" s="920"/>
      <c r="G92" s="920"/>
      <c r="H92" s="920"/>
      <c r="I92" s="921"/>
    </row>
    <row r="93" spans="1:9" ht="12" customHeight="1">
      <c r="A93" s="946" t="s">
        <v>594</v>
      </c>
      <c r="B93" s="842"/>
      <c r="C93" s="842"/>
      <c r="D93" s="842"/>
      <c r="E93" s="842"/>
      <c r="F93" s="842"/>
      <c r="G93" s="842"/>
      <c r="H93" s="842"/>
      <c r="I93" s="931"/>
    </row>
    <row r="94" spans="1:9" ht="14.45" customHeight="1">
      <c r="A94" s="53" t="s">
        <v>595</v>
      </c>
      <c r="B94" s="876" t="s">
        <v>596</v>
      </c>
      <c r="C94" s="876"/>
      <c r="D94" s="876"/>
      <c r="E94" s="876"/>
      <c r="F94" s="842" t="s">
        <v>193</v>
      </c>
      <c r="G94" s="842"/>
      <c r="H94" s="842" t="s">
        <v>192</v>
      </c>
      <c r="I94" s="931"/>
    </row>
    <row r="95" spans="1:9" ht="14.45" customHeight="1">
      <c r="A95" s="20" t="s">
        <v>149</v>
      </c>
      <c r="B95" s="904" t="s">
        <v>597</v>
      </c>
      <c r="C95" s="904"/>
      <c r="D95" s="904"/>
      <c r="E95" s="904"/>
      <c r="F95" s="945">
        <v>8.3299999999999999E-2</v>
      </c>
      <c r="G95" s="945">
        <f>((1/12)+(1/12/3))/12</f>
        <v>9.2599999999999991E-3</v>
      </c>
      <c r="H95" s="871"/>
      <c r="I95" s="872"/>
    </row>
    <row r="96" spans="1:9" ht="14.45" customHeight="1">
      <c r="A96" s="20" t="s">
        <v>150</v>
      </c>
      <c r="B96" s="904" t="s">
        <v>598</v>
      </c>
      <c r="C96" s="904"/>
      <c r="D96" s="904"/>
      <c r="E96" s="904"/>
      <c r="F96" s="905">
        <v>2.2200000000000001E-2</v>
      </c>
      <c r="G96" s="905">
        <f>15/12/30</f>
        <v>4.1700000000000001E-2</v>
      </c>
      <c r="H96" s="871"/>
      <c r="I96" s="872"/>
    </row>
    <row r="97" spans="1:10" ht="14.45" customHeight="1">
      <c r="A97" s="20" t="s">
        <v>151</v>
      </c>
      <c r="B97" s="904" t="s">
        <v>599</v>
      </c>
      <c r="C97" s="904"/>
      <c r="D97" s="904"/>
      <c r="E97" s="904"/>
      <c r="F97" s="947">
        <f>4%/100</f>
        <v>4.0000000000000002E-4</v>
      </c>
      <c r="G97" s="905">
        <f>(4.16/30/12)*0.015</f>
        <v>2.0000000000000001E-4</v>
      </c>
      <c r="H97" s="871"/>
      <c r="I97" s="872"/>
    </row>
    <row r="98" spans="1:10" ht="14.45" customHeight="1">
      <c r="A98" s="20" t="s">
        <v>152</v>
      </c>
      <c r="B98" s="904" t="s">
        <v>600</v>
      </c>
      <c r="C98" s="904"/>
      <c r="D98" s="904"/>
      <c r="E98" s="904"/>
      <c r="F98" s="905">
        <v>2.0000000000000001E-4</v>
      </c>
      <c r="G98" s="905">
        <f>(15/30/12)*0.0078</f>
        <v>2.9999999999999997E-4</v>
      </c>
      <c r="H98" s="871"/>
      <c r="I98" s="872"/>
    </row>
    <row r="99" spans="1:10" ht="14.45" customHeight="1">
      <c r="A99" s="20" t="s">
        <v>153</v>
      </c>
      <c r="B99" s="904" t="s">
        <v>601</v>
      </c>
      <c r="C99" s="904"/>
      <c r="D99" s="904"/>
      <c r="E99" s="904"/>
      <c r="F99" s="905">
        <v>1.4E-3</v>
      </c>
      <c r="G99" s="905">
        <f>(120/30)*0.05*(0.0358/12)</f>
        <v>5.9999999999999995E-4</v>
      </c>
      <c r="H99" s="871"/>
      <c r="I99" s="872"/>
    </row>
    <row r="100" spans="1:10" ht="14.45" customHeight="1">
      <c r="A100" s="20" t="s">
        <v>154</v>
      </c>
      <c r="B100" s="904" t="s">
        <v>37</v>
      </c>
      <c r="C100" s="904"/>
      <c r="D100" s="904"/>
      <c r="E100" s="904"/>
      <c r="F100" s="905"/>
      <c r="G100" s="905"/>
      <c r="H100" s="871"/>
      <c r="I100" s="872"/>
    </row>
    <row r="101" spans="1:10" ht="12.75" thickBot="1">
      <c r="A101" s="902" t="s">
        <v>221</v>
      </c>
      <c r="B101" s="903"/>
      <c r="C101" s="903"/>
      <c r="D101" s="903"/>
      <c r="E101" s="903"/>
      <c r="F101" s="948">
        <f>SUM(F95:F100)</f>
        <v>0.1075</v>
      </c>
      <c r="G101" s="948"/>
      <c r="H101" s="949"/>
      <c r="I101" s="950"/>
    </row>
    <row r="102" spans="1:10" ht="12.75" thickBot="1">
      <c r="A102" s="885"/>
      <c r="B102" s="886"/>
      <c r="C102" s="886"/>
      <c r="D102" s="886"/>
      <c r="E102" s="886"/>
      <c r="F102" s="886"/>
      <c r="G102" s="886"/>
      <c r="H102" s="886"/>
      <c r="I102" s="887"/>
    </row>
    <row r="103" spans="1:10" ht="14.45" customHeight="1">
      <c r="A103" s="940" t="s">
        <v>602</v>
      </c>
      <c r="B103" s="941"/>
      <c r="C103" s="941"/>
      <c r="D103" s="941"/>
      <c r="E103" s="941"/>
      <c r="F103" s="941"/>
      <c r="G103" s="941"/>
      <c r="H103" s="941"/>
      <c r="I103" s="942"/>
    </row>
    <row r="104" spans="1:10" ht="14.45" customHeight="1">
      <c r="A104" s="53" t="s">
        <v>603</v>
      </c>
      <c r="B104" s="876" t="s">
        <v>604</v>
      </c>
      <c r="C104" s="876"/>
      <c r="D104" s="876"/>
      <c r="E104" s="876"/>
      <c r="F104" s="842" t="s">
        <v>193</v>
      </c>
      <c r="G104" s="842"/>
      <c r="H104" s="842" t="s">
        <v>192</v>
      </c>
      <c r="I104" s="931"/>
    </row>
    <row r="105" spans="1:10" ht="14.45" customHeight="1">
      <c r="A105" s="20" t="s">
        <v>149</v>
      </c>
      <c r="B105" s="1164" t="s">
        <v>605</v>
      </c>
      <c r="C105" s="883"/>
      <c r="D105" s="883"/>
      <c r="E105" s="884"/>
      <c r="F105" s="938"/>
      <c r="G105" s="938"/>
      <c r="H105" s="934">
        <v>0</v>
      </c>
      <c r="I105" s="935"/>
    </row>
    <row r="106" spans="1:10" ht="12.75" thickBot="1">
      <c r="A106" s="902" t="s">
        <v>221</v>
      </c>
      <c r="B106" s="903"/>
      <c r="C106" s="903"/>
      <c r="D106" s="903"/>
      <c r="E106" s="903"/>
      <c r="F106" s="903">
        <f>SUM(F105)</f>
        <v>0</v>
      </c>
      <c r="G106" s="903"/>
      <c r="H106" s="926">
        <f>SUM(H105)</f>
        <v>0</v>
      </c>
      <c r="I106" s="927"/>
    </row>
    <row r="107" spans="1:10" ht="12.75" thickBot="1">
      <c r="A107" s="885"/>
      <c r="B107" s="886"/>
      <c r="C107" s="886"/>
      <c r="D107" s="886"/>
      <c r="E107" s="886"/>
      <c r="F107" s="886"/>
      <c r="G107" s="886"/>
      <c r="H107" s="886"/>
      <c r="I107" s="887"/>
    </row>
    <row r="108" spans="1:10" ht="14.45" customHeight="1">
      <c r="A108" s="919" t="s">
        <v>606</v>
      </c>
      <c r="B108" s="920"/>
      <c r="C108" s="920"/>
      <c r="D108" s="920"/>
      <c r="E108" s="920"/>
      <c r="F108" s="920"/>
      <c r="G108" s="920"/>
      <c r="H108" s="920"/>
      <c r="I108" s="921"/>
    </row>
    <row r="109" spans="1:10" ht="14.45" customHeight="1">
      <c r="A109" s="49">
        <v>4</v>
      </c>
      <c r="B109" s="876" t="s">
        <v>249</v>
      </c>
      <c r="C109" s="876"/>
      <c r="D109" s="876"/>
      <c r="E109" s="876"/>
      <c r="F109" s="876"/>
      <c r="G109" s="876"/>
      <c r="H109" s="842" t="s">
        <v>192</v>
      </c>
      <c r="I109" s="931"/>
    </row>
    <row r="110" spans="1:10" ht="14.45" customHeight="1">
      <c r="A110" s="20" t="s">
        <v>595</v>
      </c>
      <c r="B110" s="904" t="s">
        <v>607</v>
      </c>
      <c r="C110" s="904"/>
      <c r="D110" s="904"/>
      <c r="E110" s="904"/>
      <c r="F110" s="904"/>
      <c r="G110" s="904"/>
      <c r="H110" s="934">
        <f>H101</f>
        <v>0</v>
      </c>
      <c r="I110" s="935"/>
    </row>
    <row r="111" spans="1:10" ht="12" customHeight="1">
      <c r="A111" s="20" t="s">
        <v>603</v>
      </c>
      <c r="B111" s="904" t="s">
        <v>604</v>
      </c>
      <c r="C111" s="904"/>
      <c r="D111" s="904"/>
      <c r="E111" s="904"/>
      <c r="F111" s="904"/>
      <c r="G111" s="904"/>
      <c r="H111" s="934">
        <f>H106</f>
        <v>0</v>
      </c>
      <c r="I111" s="935"/>
    </row>
    <row r="112" spans="1:10" ht="12.75" thickBot="1">
      <c r="A112" s="936" t="s">
        <v>221</v>
      </c>
      <c r="B112" s="937"/>
      <c r="C112" s="937"/>
      <c r="D112" s="937"/>
      <c r="E112" s="937"/>
      <c r="F112" s="937"/>
      <c r="G112" s="937"/>
      <c r="H112" s="932">
        <f>SUM(H110:I111)</f>
        <v>0</v>
      </c>
      <c r="I112" s="933"/>
      <c r="J112" s="34"/>
    </row>
    <row r="113" spans="1:9" ht="12.75" thickBot="1">
      <c r="A113" s="885"/>
      <c r="B113" s="886"/>
      <c r="C113" s="886"/>
      <c r="D113" s="886"/>
      <c r="E113" s="886"/>
      <c r="F113" s="886"/>
      <c r="G113" s="886"/>
      <c r="H113" s="886"/>
      <c r="I113" s="887"/>
    </row>
    <row r="114" spans="1:9" ht="14.45" customHeight="1">
      <c r="A114" s="919" t="s">
        <v>608</v>
      </c>
      <c r="B114" s="920"/>
      <c r="C114" s="920"/>
      <c r="D114" s="920"/>
      <c r="E114" s="920"/>
      <c r="F114" s="920"/>
      <c r="G114" s="920"/>
      <c r="H114" s="920"/>
      <c r="I114" s="921"/>
    </row>
    <row r="115" spans="1:9" ht="12" customHeight="1">
      <c r="A115" s="49">
        <v>5</v>
      </c>
      <c r="B115" s="928" t="s">
        <v>165</v>
      </c>
      <c r="C115" s="929"/>
      <c r="D115" s="929"/>
      <c r="E115" s="929"/>
      <c r="F115" s="929"/>
      <c r="G115" s="930"/>
      <c r="H115" s="908" t="s">
        <v>192</v>
      </c>
      <c r="I115" s="909"/>
    </row>
    <row r="116" spans="1:9" ht="14.45" customHeight="1">
      <c r="A116" s="20" t="s">
        <v>149</v>
      </c>
      <c r="B116" s="913" t="s">
        <v>609</v>
      </c>
      <c r="C116" s="914"/>
      <c r="D116" s="914"/>
      <c r="E116" s="914"/>
      <c r="F116" s="914"/>
      <c r="G116" s="915"/>
      <c r="H116" s="924">
        <v>0</v>
      </c>
      <c r="I116" s="925"/>
    </row>
    <row r="117" spans="1:9" ht="14.45" customHeight="1">
      <c r="A117" s="20" t="s">
        <v>150</v>
      </c>
      <c r="B117" s="913" t="s">
        <v>610</v>
      </c>
      <c r="C117" s="914"/>
      <c r="D117" s="914"/>
      <c r="E117" s="914"/>
      <c r="F117" s="914"/>
      <c r="G117" s="915"/>
      <c r="H117" s="924">
        <v>0</v>
      </c>
      <c r="I117" s="925"/>
    </row>
    <row r="118" spans="1:9" ht="14.45" customHeight="1">
      <c r="A118" s="20" t="s">
        <v>151</v>
      </c>
      <c r="B118" s="913" t="s">
        <v>611</v>
      </c>
      <c r="C118" s="914"/>
      <c r="D118" s="914"/>
      <c r="E118" s="914"/>
      <c r="F118" s="914"/>
      <c r="G118" s="915"/>
      <c r="H118" s="924">
        <v>0</v>
      </c>
      <c r="I118" s="925"/>
    </row>
    <row r="119" spans="1:9">
      <c r="A119" s="20" t="s">
        <v>152</v>
      </c>
      <c r="B119" s="913" t="s">
        <v>312</v>
      </c>
      <c r="C119" s="914"/>
      <c r="D119" s="914"/>
      <c r="E119" s="914"/>
      <c r="F119" s="914"/>
      <c r="G119" s="915"/>
      <c r="H119" s="924">
        <f>'CURSOS 1.2'!C40</f>
        <v>0</v>
      </c>
      <c r="I119" s="925"/>
    </row>
    <row r="120" spans="1:9" ht="12.75" thickBot="1">
      <c r="A120" s="916" t="s">
        <v>221</v>
      </c>
      <c r="B120" s="917"/>
      <c r="C120" s="917"/>
      <c r="D120" s="917"/>
      <c r="E120" s="917"/>
      <c r="F120" s="917"/>
      <c r="G120" s="918"/>
      <c r="H120" s="906">
        <f>SUM(H116:I119)</f>
        <v>0</v>
      </c>
      <c r="I120" s="907"/>
    </row>
    <row r="121" spans="1:9" ht="12.75" thickBot="1">
      <c r="A121" s="885"/>
      <c r="B121" s="886"/>
      <c r="C121" s="886"/>
      <c r="D121" s="886"/>
      <c r="E121" s="886"/>
      <c r="F121" s="886"/>
      <c r="G121" s="886"/>
      <c r="H121" s="886"/>
      <c r="I121" s="887"/>
    </row>
    <row r="122" spans="1:9" ht="14.45" customHeight="1">
      <c r="A122" s="919" t="s">
        <v>612</v>
      </c>
      <c r="B122" s="920"/>
      <c r="C122" s="920"/>
      <c r="D122" s="920"/>
      <c r="E122" s="920"/>
      <c r="F122" s="920"/>
      <c r="G122" s="920"/>
      <c r="H122" s="920"/>
      <c r="I122" s="921"/>
    </row>
    <row r="123" spans="1:9" ht="14.45" customHeight="1">
      <c r="A123" s="49">
        <v>6</v>
      </c>
      <c r="B123" s="910" t="s">
        <v>613</v>
      </c>
      <c r="C123" s="911"/>
      <c r="D123" s="911"/>
      <c r="E123" s="912"/>
      <c r="F123" s="908" t="s">
        <v>193</v>
      </c>
      <c r="G123" s="880"/>
      <c r="H123" s="908" t="s">
        <v>192</v>
      </c>
      <c r="I123" s="909"/>
    </row>
    <row r="124" spans="1:9" ht="14.45" customHeight="1">
      <c r="A124" s="49" t="s">
        <v>149</v>
      </c>
      <c r="B124" s="557" t="s">
        <v>740</v>
      </c>
      <c r="C124" s="558"/>
      <c r="D124" s="558"/>
      <c r="E124" s="559"/>
      <c r="F124" s="560"/>
      <c r="G124" s="556"/>
      <c r="H124" s="560"/>
      <c r="I124" s="602">
        <f>H41+H60</f>
        <v>0</v>
      </c>
    </row>
    <row r="125" spans="1:9">
      <c r="A125" s="20" t="s">
        <v>150</v>
      </c>
      <c r="B125" s="894" t="s">
        <v>614</v>
      </c>
      <c r="C125" s="895"/>
      <c r="D125" s="895"/>
      <c r="E125" s="896"/>
      <c r="F125" s="898"/>
      <c r="G125" s="899"/>
      <c r="H125" s="871">
        <f>I124*F125</f>
        <v>0</v>
      </c>
      <c r="I125" s="872"/>
    </row>
    <row r="126" spans="1:9">
      <c r="A126" s="20" t="s">
        <v>151</v>
      </c>
      <c r="B126" s="894" t="s">
        <v>144</v>
      </c>
      <c r="C126" s="895"/>
      <c r="D126" s="895"/>
      <c r="E126" s="896"/>
      <c r="F126" s="898"/>
      <c r="G126" s="899"/>
      <c r="H126" s="871">
        <f>I124*F126</f>
        <v>0</v>
      </c>
      <c r="I126" s="872"/>
    </row>
    <row r="127" spans="1:9">
      <c r="A127" s="878" t="s">
        <v>169</v>
      </c>
      <c r="B127" s="879"/>
      <c r="C127" s="879"/>
      <c r="D127" s="879"/>
      <c r="E127" s="880"/>
      <c r="F127" s="881"/>
      <c r="G127" s="882"/>
      <c r="H127" s="900">
        <f>I124*F127</f>
        <v>0</v>
      </c>
      <c r="I127" s="901"/>
    </row>
    <row r="128" spans="1:9">
      <c r="A128" s="20" t="s">
        <v>152</v>
      </c>
      <c r="B128" s="894" t="s">
        <v>145</v>
      </c>
      <c r="C128" s="895"/>
      <c r="D128" s="895"/>
      <c r="E128" s="896"/>
      <c r="F128" s="898"/>
      <c r="G128" s="899"/>
      <c r="H128" s="897"/>
      <c r="I128" s="872"/>
    </row>
    <row r="129" spans="1:13" ht="12" customHeight="1">
      <c r="A129" s="865" t="s">
        <v>615</v>
      </c>
      <c r="B129" s="866"/>
      <c r="C129" s="867" t="s">
        <v>616</v>
      </c>
      <c r="D129" s="868"/>
      <c r="E129" s="21" t="s">
        <v>617</v>
      </c>
      <c r="F129" s="898"/>
      <c r="G129" s="899"/>
      <c r="H129" s="871"/>
      <c r="I129" s="872"/>
    </row>
    <row r="130" spans="1:13">
      <c r="A130" s="865" t="s">
        <v>618</v>
      </c>
      <c r="B130" s="866"/>
      <c r="C130" s="869"/>
      <c r="D130" s="870"/>
      <c r="E130" s="21" t="s">
        <v>619</v>
      </c>
      <c r="F130" s="898"/>
      <c r="G130" s="899"/>
      <c r="H130" s="871"/>
      <c r="I130" s="872"/>
    </row>
    <row r="131" spans="1:13" ht="12" customHeight="1">
      <c r="A131" s="865" t="s">
        <v>620</v>
      </c>
      <c r="B131" s="866"/>
      <c r="C131" s="883" t="s">
        <v>621</v>
      </c>
      <c r="D131" s="884"/>
      <c r="E131" s="21" t="s">
        <v>622</v>
      </c>
      <c r="F131" s="898"/>
      <c r="G131" s="899"/>
      <c r="H131" s="871">
        <f>$H$144*F131</f>
        <v>0</v>
      </c>
      <c r="I131" s="872"/>
    </row>
    <row r="132" spans="1:13">
      <c r="A132" s="878" t="s">
        <v>169</v>
      </c>
      <c r="B132" s="879"/>
      <c r="C132" s="879"/>
      <c r="D132" s="879"/>
      <c r="E132" s="880"/>
      <c r="F132" s="881"/>
      <c r="G132" s="882"/>
      <c r="H132" s="900">
        <f>SUM(H129:I131)</f>
        <v>0</v>
      </c>
      <c r="I132" s="901"/>
    </row>
    <row r="133" spans="1:13" ht="12.75" thickBot="1">
      <c r="A133" s="858" t="s">
        <v>221</v>
      </c>
      <c r="B133" s="859"/>
      <c r="C133" s="859"/>
      <c r="D133" s="859"/>
      <c r="E133" s="860"/>
      <c r="F133" s="892"/>
      <c r="G133" s="893"/>
      <c r="H133" s="888">
        <f>SUM(H127,H132)</f>
        <v>0</v>
      </c>
      <c r="I133" s="889"/>
    </row>
    <row r="134" spans="1:13" ht="12.75" thickBot="1">
      <c r="A134" s="885"/>
      <c r="B134" s="886"/>
      <c r="C134" s="886"/>
      <c r="D134" s="886"/>
      <c r="E134" s="886"/>
      <c r="F134" s="886"/>
      <c r="G134" s="886"/>
      <c r="H134" s="886"/>
      <c r="I134" s="887"/>
    </row>
    <row r="135" spans="1:13" ht="14.45" customHeight="1">
      <c r="A135" s="873" t="s">
        <v>623</v>
      </c>
      <c r="B135" s="874"/>
      <c r="C135" s="874"/>
      <c r="D135" s="874"/>
      <c r="E135" s="874"/>
      <c r="F135" s="874"/>
      <c r="G135" s="874"/>
      <c r="H135" s="874"/>
      <c r="I135" s="875"/>
    </row>
    <row r="136" spans="1:13" ht="14.45" customHeight="1">
      <c r="A136" s="890" t="s">
        <v>624</v>
      </c>
      <c r="B136" s="891"/>
      <c r="C136" s="891"/>
      <c r="D136" s="891"/>
      <c r="E136" s="891"/>
      <c r="F136" s="891"/>
      <c r="G136" s="891"/>
      <c r="H136" s="876"/>
      <c r="I136" s="877"/>
    </row>
    <row r="137" spans="1:13" ht="14.45" customHeight="1">
      <c r="A137" s="60" t="s">
        <v>149</v>
      </c>
      <c r="B137" s="840" t="s">
        <v>625</v>
      </c>
      <c r="C137" s="840"/>
      <c r="D137" s="840"/>
      <c r="E137" s="840"/>
      <c r="F137" s="840"/>
      <c r="G137" s="840"/>
      <c r="H137" s="836">
        <f>H41</f>
        <v>0</v>
      </c>
      <c r="I137" s="837"/>
    </row>
    <row r="138" spans="1:13" ht="14.45" customHeight="1">
      <c r="A138" s="60" t="s">
        <v>150</v>
      </c>
      <c r="B138" s="840" t="s">
        <v>626</v>
      </c>
      <c r="C138" s="840"/>
      <c r="D138" s="840"/>
      <c r="E138" s="840"/>
      <c r="F138" s="840"/>
      <c r="G138" s="840"/>
      <c r="H138" s="836">
        <f>H80</f>
        <v>0</v>
      </c>
      <c r="I138" s="837"/>
    </row>
    <row r="139" spans="1:13" ht="14.45" customHeight="1">
      <c r="A139" s="60" t="s">
        <v>151</v>
      </c>
      <c r="B139" s="840" t="s">
        <v>64</v>
      </c>
      <c r="C139" s="840"/>
      <c r="D139" s="840"/>
      <c r="E139" s="840"/>
      <c r="F139" s="840"/>
      <c r="G139" s="840"/>
      <c r="H139" s="836">
        <f>H90</f>
        <v>0</v>
      </c>
      <c r="I139" s="837"/>
    </row>
    <row r="140" spans="1:13" ht="14.45" customHeight="1">
      <c r="A140" s="60" t="s">
        <v>152</v>
      </c>
      <c r="B140" s="840" t="s">
        <v>65</v>
      </c>
      <c r="C140" s="840"/>
      <c r="D140" s="840"/>
      <c r="E140" s="840"/>
      <c r="F140" s="840"/>
      <c r="G140" s="840"/>
      <c r="H140" s="836">
        <f>H112</f>
        <v>0</v>
      </c>
      <c r="I140" s="837"/>
    </row>
    <row r="141" spans="1:13" ht="14.45" customHeight="1">
      <c r="A141" s="60" t="s">
        <v>153</v>
      </c>
      <c r="B141" s="840" t="s">
        <v>66</v>
      </c>
      <c r="C141" s="840"/>
      <c r="D141" s="840"/>
      <c r="E141" s="840"/>
      <c r="F141" s="840"/>
      <c r="G141" s="840"/>
      <c r="H141" s="836">
        <f>H120</f>
        <v>0</v>
      </c>
      <c r="I141" s="837"/>
    </row>
    <row r="142" spans="1:13" ht="14.45" customHeight="1">
      <c r="A142" s="841" t="s">
        <v>67</v>
      </c>
      <c r="B142" s="842"/>
      <c r="C142" s="842"/>
      <c r="D142" s="842"/>
      <c r="E142" s="842"/>
      <c r="F142" s="842"/>
      <c r="G142" s="842"/>
      <c r="H142" s="838">
        <f>SUM(H137:I141)</f>
        <v>0</v>
      </c>
      <c r="I142" s="839"/>
      <c r="J142" s="35"/>
      <c r="K142" s="35"/>
      <c r="M142" s="36"/>
    </row>
    <row r="143" spans="1:13" ht="14.45" customHeight="1">
      <c r="A143" s="60" t="s">
        <v>154</v>
      </c>
      <c r="B143" s="840" t="s">
        <v>68</v>
      </c>
      <c r="C143" s="840"/>
      <c r="D143" s="840"/>
      <c r="E143" s="840"/>
      <c r="F143" s="840"/>
      <c r="G143" s="840"/>
      <c r="H143" s="836">
        <f>H133</f>
        <v>0</v>
      </c>
      <c r="I143" s="837"/>
    </row>
    <row r="144" spans="1:13" ht="14.45" customHeight="1" thickBot="1">
      <c r="A144" s="863" t="s">
        <v>69</v>
      </c>
      <c r="B144" s="864"/>
      <c r="C144" s="864"/>
      <c r="D144" s="864"/>
      <c r="E144" s="864"/>
      <c r="F144" s="864"/>
      <c r="G144" s="864"/>
      <c r="H144" s="861">
        <f>SUM(H41,H48,H60,H73,H90,H101,H106,H120,H127)/(1-F132)</f>
        <v>0</v>
      </c>
      <c r="I144" s="862"/>
      <c r="J144" s="35"/>
      <c r="K144" s="35"/>
    </row>
    <row r="145" spans="1:15" ht="12.75" thickBot="1">
      <c r="A145" s="835"/>
      <c r="B145" s="835"/>
      <c r="C145" s="835"/>
      <c r="D145" s="835"/>
      <c r="E145" s="835"/>
      <c r="F145" s="835"/>
      <c r="G145" s="835"/>
      <c r="H145" s="835"/>
      <c r="I145" s="835"/>
    </row>
    <row r="146" spans="1:15" ht="14.45" customHeight="1">
      <c r="A146" s="873" t="s">
        <v>70</v>
      </c>
      <c r="B146" s="874"/>
      <c r="C146" s="874"/>
      <c r="D146" s="874"/>
      <c r="E146" s="874"/>
      <c r="F146" s="874"/>
      <c r="G146" s="874"/>
      <c r="H146" s="874"/>
      <c r="I146" s="875"/>
      <c r="K146" s="35"/>
    </row>
    <row r="147" spans="1:15" ht="14.45" customHeight="1">
      <c r="A147" s="1191" t="s">
        <v>71</v>
      </c>
      <c r="B147" s="840"/>
      <c r="C147" s="840"/>
      <c r="D147" s="840"/>
      <c r="E147" s="840"/>
      <c r="F147" s="840"/>
      <c r="G147" s="840"/>
      <c r="H147" s="1185">
        <f>H144</f>
        <v>0</v>
      </c>
      <c r="I147" s="1186"/>
    </row>
    <row r="148" spans="1:15" ht="14.45" customHeight="1">
      <c r="A148" s="1191" t="s">
        <v>72</v>
      </c>
      <c r="B148" s="840"/>
      <c r="C148" s="840"/>
      <c r="D148" s="840"/>
      <c r="E148" s="840"/>
      <c r="F148" s="840"/>
      <c r="G148" s="840"/>
      <c r="H148" s="1192">
        <f>F25</f>
        <v>1</v>
      </c>
      <c r="I148" s="1186"/>
    </row>
    <row r="149" spans="1:15" ht="14.45" customHeight="1" thickBot="1">
      <c r="A149" s="1189" t="s">
        <v>156</v>
      </c>
      <c r="B149" s="1190"/>
      <c r="C149" s="1190"/>
      <c r="D149" s="1190"/>
      <c r="E149" s="1190"/>
      <c r="F149" s="1190"/>
      <c r="G149" s="1190"/>
      <c r="H149" s="1183">
        <f>H147*H148</f>
        <v>0</v>
      </c>
      <c r="I149" s="1184"/>
      <c r="J149" s="600"/>
      <c r="K149" s="43" t="s">
        <v>736</v>
      </c>
    </row>
    <row r="152" spans="1:15" ht="15">
      <c r="B152"/>
      <c r="C152"/>
      <c r="D152"/>
      <c r="E152"/>
      <c r="F152"/>
      <c r="G152"/>
      <c r="H152"/>
      <c r="I152"/>
      <c r="J152"/>
      <c r="O152" s="43" t="s">
        <v>756</v>
      </c>
    </row>
    <row r="153" spans="1:15" ht="15">
      <c r="B153"/>
      <c r="C153"/>
      <c r="D153"/>
      <c r="E153"/>
      <c r="F153"/>
      <c r="G153"/>
      <c r="H153"/>
      <c r="I153"/>
      <c r="J153"/>
    </row>
    <row r="154" spans="1:15" ht="15">
      <c r="B154"/>
      <c r="C154"/>
      <c r="D154"/>
      <c r="E154"/>
      <c r="F154"/>
      <c r="G154"/>
      <c r="H154"/>
      <c r="I154"/>
      <c r="J154"/>
    </row>
    <row r="155" spans="1:15" ht="15">
      <c r="B155"/>
      <c r="C155"/>
      <c r="D155"/>
      <c r="E155"/>
      <c r="F155"/>
      <c r="G155"/>
      <c r="H155"/>
      <c r="I155"/>
      <c r="J155"/>
    </row>
    <row r="156" spans="1:15" ht="15">
      <c r="B156"/>
      <c r="C156"/>
      <c r="D156"/>
      <c r="E156"/>
      <c r="F156"/>
      <c r="G156"/>
      <c r="H156"/>
      <c r="I156"/>
      <c r="J156"/>
    </row>
    <row r="157" spans="1:15" ht="15">
      <c r="B157"/>
      <c r="C157"/>
      <c r="D157"/>
      <c r="E157"/>
      <c r="F157"/>
      <c r="G157"/>
      <c r="H157"/>
      <c r="I157"/>
      <c r="J157"/>
    </row>
    <row r="158" spans="1:15" ht="15">
      <c r="B158"/>
      <c r="C158"/>
      <c r="D158"/>
      <c r="E158"/>
      <c r="F158"/>
      <c r="G158"/>
      <c r="H158"/>
      <c r="I158"/>
      <c r="J158"/>
    </row>
  </sheetData>
  <mergeCells count="292">
    <mergeCell ref="H139:I139"/>
    <mergeCell ref="H138:I138"/>
    <mergeCell ref="B140:G140"/>
    <mergeCell ref="F130:G130"/>
    <mergeCell ref="A134:I134"/>
    <mergeCell ref="H136:I136"/>
    <mergeCell ref="F131:G131"/>
    <mergeCell ref="A131:B131"/>
    <mergeCell ref="C131:D131"/>
    <mergeCell ref="A130:B130"/>
    <mergeCell ref="H131:I131"/>
    <mergeCell ref="B137:G137"/>
    <mergeCell ref="H137:I137"/>
    <mergeCell ref="F132:G132"/>
    <mergeCell ref="H132:I132"/>
    <mergeCell ref="A135:I135"/>
    <mergeCell ref="A133:E133"/>
    <mergeCell ref="A136:G136"/>
    <mergeCell ref="F133:G133"/>
    <mergeCell ref="A132:E132"/>
    <mergeCell ref="H133:I133"/>
    <mergeCell ref="C129:D130"/>
    <mergeCell ref="H130:I130"/>
    <mergeCell ref="H127:I127"/>
    <mergeCell ref="A149:G149"/>
    <mergeCell ref="H149:I149"/>
    <mergeCell ref="H148:I148"/>
    <mergeCell ref="A148:G148"/>
    <mergeCell ref="A129:B129"/>
    <mergeCell ref="F129:G129"/>
    <mergeCell ref="H129:I129"/>
    <mergeCell ref="H144:I144"/>
    <mergeCell ref="B143:G143"/>
    <mergeCell ref="H141:I141"/>
    <mergeCell ref="A144:G144"/>
    <mergeCell ref="H143:I143"/>
    <mergeCell ref="H142:I142"/>
    <mergeCell ref="A142:G142"/>
    <mergeCell ref="B141:G141"/>
    <mergeCell ref="A146:I146"/>
    <mergeCell ref="B139:G139"/>
    <mergeCell ref="H147:I147"/>
    <mergeCell ref="A147:G147"/>
    <mergeCell ref="A145:I145"/>
    <mergeCell ref="B138:G138"/>
    <mergeCell ref="H140:I140"/>
    <mergeCell ref="B126:E126"/>
    <mergeCell ref="H125:I125"/>
    <mergeCell ref="F125:G125"/>
    <mergeCell ref="F126:G126"/>
    <mergeCell ref="H126:I126"/>
    <mergeCell ref="B125:E125"/>
    <mergeCell ref="F127:G127"/>
    <mergeCell ref="A127:E127"/>
    <mergeCell ref="F128:G128"/>
    <mergeCell ref="B128:E128"/>
    <mergeCell ref="H128:I128"/>
    <mergeCell ref="H106:I106"/>
    <mergeCell ref="A103:I103"/>
    <mergeCell ref="B109:G109"/>
    <mergeCell ref="H104:I104"/>
    <mergeCell ref="H120:I120"/>
    <mergeCell ref="A122:I122"/>
    <mergeCell ref="B123:E123"/>
    <mergeCell ref="B118:G118"/>
    <mergeCell ref="B119:G119"/>
    <mergeCell ref="H123:I123"/>
    <mergeCell ref="F123:G123"/>
    <mergeCell ref="A121:I121"/>
    <mergeCell ref="A120:G120"/>
    <mergeCell ref="H119:I119"/>
    <mergeCell ref="A101:E101"/>
    <mergeCell ref="H99:I99"/>
    <mergeCell ref="F99:G99"/>
    <mergeCell ref="H101:I101"/>
    <mergeCell ref="H98:I98"/>
    <mergeCell ref="A114:I114"/>
    <mergeCell ref="H117:I117"/>
    <mergeCell ref="H118:I118"/>
    <mergeCell ref="B115:G115"/>
    <mergeCell ref="H115:I115"/>
    <mergeCell ref="B116:G116"/>
    <mergeCell ref="B117:G117"/>
    <mergeCell ref="H116:I116"/>
    <mergeCell ref="A113:I113"/>
    <mergeCell ref="H112:I112"/>
    <mergeCell ref="A112:G112"/>
    <mergeCell ref="B110:G110"/>
    <mergeCell ref="H111:I111"/>
    <mergeCell ref="H110:I110"/>
    <mergeCell ref="B111:G111"/>
    <mergeCell ref="A108:I108"/>
    <mergeCell ref="A107:I107"/>
    <mergeCell ref="H109:I109"/>
    <mergeCell ref="A106:E106"/>
    <mergeCell ref="B78:G78"/>
    <mergeCell ref="B95:E95"/>
    <mergeCell ref="B104:E104"/>
    <mergeCell ref="F105:G105"/>
    <mergeCell ref="H105:I105"/>
    <mergeCell ref="F106:G106"/>
    <mergeCell ref="B105:E105"/>
    <mergeCell ref="F104:G104"/>
    <mergeCell ref="F95:G95"/>
    <mergeCell ref="H100:I100"/>
    <mergeCell ref="F100:G100"/>
    <mergeCell ref="B97:E97"/>
    <mergeCell ref="F98:G98"/>
    <mergeCell ref="F97:G97"/>
    <mergeCell ref="H95:I95"/>
    <mergeCell ref="H97:I97"/>
    <mergeCell ref="B98:E98"/>
    <mergeCell ref="F96:G96"/>
    <mergeCell ref="H96:I96"/>
    <mergeCell ref="A102:I102"/>
    <mergeCell ref="B100:E100"/>
    <mergeCell ref="B96:E96"/>
    <mergeCell ref="B99:E99"/>
    <mergeCell ref="F101:G101"/>
    <mergeCell ref="A75:I75"/>
    <mergeCell ref="H76:I76"/>
    <mergeCell ref="A66:A67"/>
    <mergeCell ref="B68:G68"/>
    <mergeCell ref="B76:G76"/>
    <mergeCell ref="H69:I69"/>
    <mergeCell ref="H70:I70"/>
    <mergeCell ref="B70:G70"/>
    <mergeCell ref="B89:E89"/>
    <mergeCell ref="H89:I89"/>
    <mergeCell ref="B88:E88"/>
    <mergeCell ref="B85:E85"/>
    <mergeCell ref="F85:G85"/>
    <mergeCell ref="B86:E86"/>
    <mergeCell ref="F86:G86"/>
    <mergeCell ref="H84:I84"/>
    <mergeCell ref="A81:I81"/>
    <mergeCell ref="A80:G80"/>
    <mergeCell ref="H77:I77"/>
    <mergeCell ref="F83:G83"/>
    <mergeCell ref="H78:I78"/>
    <mergeCell ref="B84:E84"/>
    <mergeCell ref="H83:I83"/>
    <mergeCell ref="A82:I82"/>
    <mergeCell ref="A93:I93"/>
    <mergeCell ref="H94:I94"/>
    <mergeCell ref="B94:E94"/>
    <mergeCell ref="F94:G94"/>
    <mergeCell ref="A90:E90"/>
    <mergeCell ref="A91:I91"/>
    <mergeCell ref="B87:E87"/>
    <mergeCell ref="F89:G89"/>
    <mergeCell ref="A92:I92"/>
    <mergeCell ref="B64:B65"/>
    <mergeCell ref="H57:I57"/>
    <mergeCell ref="H90:I90"/>
    <mergeCell ref="F90:G90"/>
    <mergeCell ref="B72:G72"/>
    <mergeCell ref="H73:I73"/>
    <mergeCell ref="A73:G73"/>
    <mergeCell ref="F88:G88"/>
    <mergeCell ref="H88:I88"/>
    <mergeCell ref="A74:I74"/>
    <mergeCell ref="H72:I72"/>
    <mergeCell ref="B77:G77"/>
    <mergeCell ref="B69:G69"/>
    <mergeCell ref="F87:G87"/>
    <mergeCell ref="H87:I87"/>
    <mergeCell ref="H79:I79"/>
    <mergeCell ref="H85:I85"/>
    <mergeCell ref="H86:I86"/>
    <mergeCell ref="B83:E83"/>
    <mergeCell ref="H80:I80"/>
    <mergeCell ref="B79:G79"/>
    <mergeCell ref="F84:G84"/>
    <mergeCell ref="B66:B67"/>
    <mergeCell ref="H66:I67"/>
    <mergeCell ref="H71:I71"/>
    <mergeCell ref="B71:G71"/>
    <mergeCell ref="A62:I62"/>
    <mergeCell ref="H51:I51"/>
    <mergeCell ref="B58:F58"/>
    <mergeCell ref="H58:I58"/>
    <mergeCell ref="B57:F57"/>
    <mergeCell ref="H59:I59"/>
    <mergeCell ref="H55:I55"/>
    <mergeCell ref="H53:I53"/>
    <mergeCell ref="H64:I65"/>
    <mergeCell ref="H60:I60"/>
    <mergeCell ref="H56:I56"/>
    <mergeCell ref="B52:F52"/>
    <mergeCell ref="B59:F59"/>
    <mergeCell ref="H52:I52"/>
    <mergeCell ref="B53:F53"/>
    <mergeCell ref="H63:I63"/>
    <mergeCell ref="A64:A65"/>
    <mergeCell ref="H68:I68"/>
    <mergeCell ref="B63:G63"/>
    <mergeCell ref="B55:F55"/>
    <mergeCell ref="A60:F60"/>
    <mergeCell ref="A61:I61"/>
    <mergeCell ref="B36:D36"/>
    <mergeCell ref="B35:D35"/>
    <mergeCell ref="B32:C32"/>
    <mergeCell ref="F38:G38"/>
    <mergeCell ref="F35:G35"/>
    <mergeCell ref="H35:I35"/>
    <mergeCell ref="H38:I38"/>
    <mergeCell ref="H37:I37"/>
    <mergeCell ref="H34:I34"/>
    <mergeCell ref="F37:G37"/>
    <mergeCell ref="B39:D39"/>
    <mergeCell ref="F41:G41"/>
    <mergeCell ref="F32:G32"/>
    <mergeCell ref="H39:I39"/>
    <mergeCell ref="H36:I36"/>
    <mergeCell ref="B45:E45"/>
    <mergeCell ref="B56:F56"/>
    <mergeCell ref="H54:I54"/>
    <mergeCell ref="H33:I33"/>
    <mergeCell ref="B37:D37"/>
    <mergeCell ref="B38:D38"/>
    <mergeCell ref="F36:G36"/>
    <mergeCell ref="F48:G48"/>
    <mergeCell ref="A44:I44"/>
    <mergeCell ref="F39:G39"/>
    <mergeCell ref="H48:I48"/>
    <mergeCell ref="A49:I49"/>
    <mergeCell ref="A50:I50"/>
    <mergeCell ref="B51:F51"/>
    <mergeCell ref="H32:I32"/>
    <mergeCell ref="F33:G33"/>
    <mergeCell ref="F34:G34"/>
    <mergeCell ref="B33:C33"/>
    <mergeCell ref="B34:E34"/>
    <mergeCell ref="A48:E48"/>
    <mergeCell ref="F40:G40"/>
    <mergeCell ref="B46:E46"/>
    <mergeCell ref="H46:I46"/>
    <mergeCell ref="H40:I40"/>
    <mergeCell ref="H45:I45"/>
    <mergeCell ref="A43:I43"/>
    <mergeCell ref="H47:I47"/>
    <mergeCell ref="F47:G47"/>
    <mergeCell ref="F46:G46"/>
    <mergeCell ref="B47:E47"/>
    <mergeCell ref="F45:G45"/>
    <mergeCell ref="B40:D40"/>
    <mergeCell ref="A41:E41"/>
    <mergeCell ref="H41:I41"/>
    <mergeCell ref="H24:I24"/>
    <mergeCell ref="B31:E31"/>
    <mergeCell ref="A27:I27"/>
    <mergeCell ref="H30:I30"/>
    <mergeCell ref="B30:G30"/>
    <mergeCell ref="A24:E24"/>
    <mergeCell ref="F24:G24"/>
    <mergeCell ref="F31:G31"/>
    <mergeCell ref="A29:I29"/>
    <mergeCell ref="H31:I31"/>
    <mergeCell ref="F25:I25"/>
    <mergeCell ref="A25:E25"/>
    <mergeCell ref="A23:E23"/>
    <mergeCell ref="F23:I23"/>
    <mergeCell ref="F20:I20"/>
    <mergeCell ref="A9:E9"/>
    <mergeCell ref="A19:E19"/>
    <mergeCell ref="A17:I17"/>
    <mergeCell ref="A22:E22"/>
    <mergeCell ref="F22:I22"/>
    <mergeCell ref="F9:I9"/>
    <mergeCell ref="F19:I19"/>
    <mergeCell ref="A15:I15"/>
    <mergeCell ref="F13:I13"/>
    <mergeCell ref="A21:E21"/>
    <mergeCell ref="F21:I21"/>
    <mergeCell ref="A20:E20"/>
    <mergeCell ref="F18:I18"/>
    <mergeCell ref="A18:E18"/>
    <mergeCell ref="A13:E13"/>
    <mergeCell ref="F12:I12"/>
    <mergeCell ref="F10:I10"/>
    <mergeCell ref="A10:E10"/>
    <mergeCell ref="A1:I1"/>
    <mergeCell ref="A2:I2"/>
    <mergeCell ref="A4:I4"/>
    <mergeCell ref="A7:I7"/>
    <mergeCell ref="H5:I5"/>
    <mergeCell ref="A12:E12"/>
    <mergeCell ref="F11:I11"/>
    <mergeCell ref="F8:I8"/>
    <mergeCell ref="A8:E8"/>
    <mergeCell ref="A11:E11"/>
  </mergeCells>
  <phoneticPr fontId="16" type="noConversion"/>
  <pageMargins left="0.70866141732283472" right="0.51181102362204722" top="0.62992125984251968" bottom="0.62992125984251968" header="0.31496062992125984" footer="0.31496062992125984"/>
  <pageSetup paperSize="9" scale="70" fitToHeight="3"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rgb="FF92D050"/>
  </sheetPr>
  <dimension ref="A1:M157"/>
  <sheetViews>
    <sheetView showGridLines="0" topLeftCell="A40" zoomScaleNormal="100" zoomScaleSheetLayoutView="100" workbookViewId="0">
      <selection activeCell="F67" sqref="F67"/>
    </sheetView>
  </sheetViews>
  <sheetFormatPr defaultColWidth="8.85546875" defaultRowHeight="12"/>
  <cols>
    <col min="1" max="1" width="7.85546875" style="14" customWidth="1"/>
    <col min="2" max="2" width="33.140625" style="14" customWidth="1"/>
    <col min="3" max="3" width="14" style="14" bestFit="1" customWidth="1"/>
    <col min="4" max="4" width="10.140625" style="14" customWidth="1"/>
    <col min="5" max="5" width="9.85546875" style="14" customWidth="1"/>
    <col min="6" max="6" width="7" style="14" bestFit="1" customWidth="1"/>
    <col min="7" max="7" width="9" style="14" bestFit="1" customWidth="1"/>
    <col min="8" max="8" width="9.7109375" style="18" customWidth="1"/>
    <col min="9" max="9" width="14.7109375" style="18" customWidth="1"/>
    <col min="10" max="10" width="14.42578125" style="14" customWidth="1"/>
    <col min="11" max="11" width="10.7109375" style="14" bestFit="1" customWidth="1"/>
    <col min="12" max="13" width="13.28515625" style="14" customWidth="1"/>
    <col min="14" max="16384" width="8.85546875" style="14"/>
  </cols>
  <sheetData>
    <row r="1" spans="1:12" ht="18.75" customHeight="1">
      <c r="A1" s="1087" t="s">
        <v>747</v>
      </c>
      <c r="B1" s="1088"/>
      <c r="C1" s="1088"/>
      <c r="D1" s="1088"/>
      <c r="E1" s="1088"/>
      <c r="F1" s="1088"/>
      <c r="G1" s="1088"/>
      <c r="H1" s="1088"/>
      <c r="I1" s="1089"/>
      <c r="J1" s="13" t="s">
        <v>12</v>
      </c>
      <c r="L1" s="43"/>
    </row>
    <row r="2" spans="1:12" ht="20.25" customHeight="1" thickBot="1">
      <c r="A2" s="1100"/>
      <c r="B2" s="1101"/>
      <c r="C2" s="1101"/>
      <c r="D2" s="1101"/>
      <c r="E2" s="1101"/>
      <c r="F2" s="1101"/>
      <c r="G2" s="1101"/>
      <c r="H2" s="1101"/>
      <c r="I2" s="1102"/>
      <c r="J2" s="13"/>
    </row>
    <row r="3" spans="1:12" ht="15.6" customHeight="1" thickBot="1">
      <c r="A3" s="15"/>
      <c r="B3" s="15"/>
      <c r="C3" s="15"/>
      <c r="D3" s="15"/>
      <c r="E3" s="15"/>
      <c r="F3" s="15"/>
      <c r="G3" s="15"/>
      <c r="H3" s="15"/>
      <c r="I3" s="15"/>
    </row>
    <row r="4" spans="1:12" ht="14.45" customHeight="1" thickBot="1">
      <c r="A4" s="1193" t="s">
        <v>196</v>
      </c>
      <c r="B4" s="1194"/>
      <c r="C4" s="1194"/>
      <c r="D4" s="1194"/>
      <c r="E4" s="1194"/>
      <c r="F4" s="1194"/>
      <c r="G4" s="1194"/>
      <c r="H4" s="1194"/>
      <c r="I4" s="1195"/>
    </row>
    <row r="5" spans="1:12" ht="24.75" customHeight="1" thickBot="1">
      <c r="A5" s="48" t="s">
        <v>175</v>
      </c>
      <c r="B5" s="44" t="str">
        <f>'Sinteses de CCT''s'!C4</f>
        <v xml:space="preserve">Pregão Eletrônico nº </v>
      </c>
      <c r="C5" s="47" t="s">
        <v>176</v>
      </c>
      <c r="D5" s="45">
        <f>'Sinteses de CCT''s'!E4</f>
        <v>0</v>
      </c>
      <c r="E5" s="48" t="s">
        <v>186</v>
      </c>
      <c r="F5" s="46">
        <f>'Sinteses de CCT''s'!G4</f>
        <v>0</v>
      </c>
      <c r="G5" s="48" t="s">
        <v>174</v>
      </c>
      <c r="H5" s="1105">
        <f>'Sinteses de CCT''s'!I4</f>
        <v>0</v>
      </c>
      <c r="I5" s="1106"/>
    </row>
    <row r="6" spans="1:12" ht="12.75" thickBot="1">
      <c r="A6" s="16"/>
      <c r="B6" s="17"/>
      <c r="C6" s="18"/>
      <c r="D6" s="19"/>
      <c r="E6" s="17"/>
      <c r="F6" s="18"/>
      <c r="G6" s="17"/>
      <c r="H6" s="17"/>
      <c r="I6" s="17"/>
    </row>
    <row r="7" spans="1:12" ht="21" customHeight="1">
      <c r="A7" s="1198" t="s">
        <v>197</v>
      </c>
      <c r="B7" s="1199"/>
      <c r="C7" s="1199"/>
      <c r="D7" s="1199"/>
      <c r="E7" s="1199"/>
      <c r="F7" s="1199"/>
      <c r="G7" s="1199"/>
      <c r="H7" s="1199"/>
      <c r="I7" s="1200"/>
    </row>
    <row r="8" spans="1:12" ht="15">
      <c r="A8" s="1096" t="s">
        <v>198</v>
      </c>
      <c r="B8" s="1097"/>
      <c r="C8" s="1097"/>
      <c r="D8" s="1097"/>
      <c r="E8" s="1097"/>
      <c r="F8" s="1098" t="s">
        <v>199</v>
      </c>
      <c r="G8" s="1097"/>
      <c r="H8" s="1097"/>
      <c r="I8" s="1099"/>
    </row>
    <row r="9" spans="1:12" ht="13.5" customHeight="1">
      <c r="A9" s="1064" t="s">
        <v>177</v>
      </c>
      <c r="B9" s="835"/>
      <c r="C9" s="835"/>
      <c r="D9" s="835"/>
      <c r="E9" s="835"/>
      <c r="F9" s="1104">
        <v>45114</v>
      </c>
      <c r="G9" s="1056"/>
      <c r="H9" s="1056"/>
      <c r="I9" s="1057"/>
    </row>
    <row r="10" spans="1:12" ht="13.5" customHeight="1">
      <c r="A10" s="1064" t="s">
        <v>178</v>
      </c>
      <c r="B10" s="835"/>
      <c r="C10" s="835"/>
      <c r="D10" s="835"/>
      <c r="E10" s="835"/>
      <c r="F10" s="1103" t="s">
        <v>182</v>
      </c>
      <c r="G10" s="1056"/>
      <c r="H10" s="1056"/>
      <c r="I10" s="1057"/>
    </row>
    <row r="11" spans="1:12" ht="13.5" customHeight="1">
      <c r="A11" s="1064" t="s">
        <v>179</v>
      </c>
      <c r="B11" s="835"/>
      <c r="C11" s="835"/>
      <c r="D11" s="835"/>
      <c r="E11" s="835"/>
      <c r="F11" s="1103" t="str">
        <f>'Sinteses de CCT''s'!C10</f>
        <v>01/11/2023 a 31/10/2024</v>
      </c>
      <c r="G11" s="1056"/>
      <c r="H11" s="1056"/>
      <c r="I11" s="1057"/>
    </row>
    <row r="12" spans="1:12" ht="13.5" customHeight="1">
      <c r="A12" s="1064" t="s">
        <v>180</v>
      </c>
      <c r="B12" s="1065"/>
      <c r="C12" s="1065"/>
      <c r="D12" s="1065"/>
      <c r="E12" s="1065"/>
      <c r="F12" s="1108" t="str">
        <f>'Sinteses de CCT''s'!C9</f>
        <v>SINDUSCON MG</v>
      </c>
      <c r="G12" s="1056"/>
      <c r="H12" s="1056"/>
      <c r="I12" s="1057"/>
    </row>
    <row r="13" spans="1:12" ht="13.5" customHeight="1" thickBot="1">
      <c r="A13" s="1073" t="s">
        <v>181</v>
      </c>
      <c r="B13" s="1107"/>
      <c r="C13" s="1107"/>
      <c r="D13" s="1107"/>
      <c r="E13" s="1107"/>
      <c r="F13" s="1110">
        <v>12</v>
      </c>
      <c r="G13" s="1044"/>
      <c r="H13" s="1044"/>
      <c r="I13" s="1111"/>
    </row>
    <row r="14" spans="1:12">
      <c r="A14" s="16"/>
      <c r="B14" s="17"/>
      <c r="C14" s="18"/>
      <c r="D14" s="19"/>
      <c r="E14" s="17"/>
      <c r="F14" s="18"/>
      <c r="G14" s="17"/>
      <c r="H14" s="17"/>
      <c r="I14" s="17"/>
    </row>
    <row r="15" spans="1:12" ht="14.45" customHeight="1">
      <c r="A15" s="745" t="s">
        <v>191</v>
      </c>
      <c r="B15" s="745"/>
      <c r="C15" s="745"/>
      <c r="D15" s="745"/>
      <c r="E15" s="745"/>
      <c r="F15" s="745"/>
      <c r="G15" s="745"/>
      <c r="H15" s="745"/>
      <c r="I15" s="745"/>
    </row>
    <row r="16" spans="1:12" ht="8.25" customHeight="1" thickBot="1">
      <c r="A16" s="15"/>
      <c r="B16" s="15"/>
      <c r="C16" s="15"/>
      <c r="D16" s="15"/>
      <c r="E16" s="15"/>
      <c r="F16" s="15"/>
      <c r="G16" s="15"/>
      <c r="H16" s="15"/>
      <c r="I16" s="15"/>
    </row>
    <row r="17" spans="1:10" ht="18.75" customHeight="1" thickBot="1">
      <c r="A17" s="1058" t="s">
        <v>200</v>
      </c>
      <c r="B17" s="1059"/>
      <c r="C17" s="1059"/>
      <c r="D17" s="1059"/>
      <c r="E17" s="1059"/>
      <c r="F17" s="1059"/>
      <c r="G17" s="1059"/>
      <c r="H17" s="1059"/>
      <c r="I17" s="1060"/>
    </row>
    <row r="18" spans="1:10" ht="14.45" customHeight="1">
      <c r="A18" s="1064" t="s">
        <v>201</v>
      </c>
      <c r="B18" s="1065"/>
      <c r="C18" s="1065"/>
      <c r="D18" s="1065"/>
      <c r="E18" s="1065"/>
      <c r="F18" s="1061" t="s">
        <v>93</v>
      </c>
      <c r="G18" s="1062"/>
      <c r="H18" s="1062"/>
      <c r="I18" s="1063"/>
    </row>
    <row r="19" spans="1:10" ht="14.45" customHeight="1">
      <c r="A19" s="1064" t="s">
        <v>183</v>
      </c>
      <c r="B19" s="1065"/>
      <c r="C19" s="1065"/>
      <c r="D19" s="1065"/>
      <c r="E19" s="1065"/>
      <c r="F19" s="1055" t="str">
        <f>F11</f>
        <v>01/11/2023 a 31/10/2024</v>
      </c>
      <c r="G19" s="1056"/>
      <c r="H19" s="1056"/>
      <c r="I19" s="1057"/>
    </row>
    <row r="20" spans="1:10">
      <c r="A20" s="1064" t="s">
        <v>185</v>
      </c>
      <c r="B20" s="1065"/>
      <c r="C20" s="1065"/>
      <c r="D20" s="1065"/>
      <c r="E20" s="1065"/>
      <c r="F20" s="1248" t="str">
        <f>'Sinteses de CCT''s'!C26</f>
        <v xml:space="preserve">Servente de Obras c Insalubridade Diurno </v>
      </c>
      <c r="G20" s="1056"/>
      <c r="H20" s="1056"/>
      <c r="I20" s="1057"/>
    </row>
    <row r="21" spans="1:10">
      <c r="A21" s="1064" t="s">
        <v>184</v>
      </c>
      <c r="B21" s="1065"/>
      <c r="C21" s="1065"/>
      <c r="D21" s="1065"/>
      <c r="E21" s="1065"/>
      <c r="F21" s="1075" t="s">
        <v>190</v>
      </c>
      <c r="G21" s="1076"/>
      <c r="H21" s="1076"/>
      <c r="I21" s="1077"/>
    </row>
    <row r="22" spans="1:10" ht="12.75" thickBot="1">
      <c r="A22" s="1073" t="s">
        <v>195</v>
      </c>
      <c r="B22" s="1074"/>
      <c r="C22" s="1074"/>
      <c r="D22" s="1074"/>
      <c r="E22" s="1074"/>
      <c r="F22" s="1078">
        <f>'Sinteses de CCT''s'!E26</f>
        <v>0</v>
      </c>
      <c r="G22" s="1079"/>
      <c r="H22" s="1079"/>
      <c r="I22" s="1080"/>
    </row>
    <row r="23" spans="1:10" ht="14.45" customHeight="1">
      <c r="A23" s="1122" t="s">
        <v>187</v>
      </c>
      <c r="B23" s="1123"/>
      <c r="C23" s="1123"/>
      <c r="D23" s="1123"/>
      <c r="E23" s="1123"/>
      <c r="F23" s="1113" t="str">
        <f>F20</f>
        <v xml:space="preserve">Servente de Obras c Insalubridade Diurno </v>
      </c>
      <c r="G23" s="1114"/>
      <c r="H23" s="1114"/>
      <c r="I23" s="1115"/>
    </row>
    <row r="24" spans="1:10" ht="14.45" customHeight="1">
      <c r="A24" s="1117" t="s">
        <v>188</v>
      </c>
      <c r="B24" s="1118"/>
      <c r="C24" s="1118"/>
      <c r="D24" s="1118"/>
      <c r="E24" s="1118"/>
      <c r="F24" s="1119" t="str">
        <f>'Sinteses de CCT''s'!D26</f>
        <v>44hs</v>
      </c>
      <c r="G24" s="1120"/>
      <c r="H24" s="1120">
        <v>220</v>
      </c>
      <c r="I24" s="1121"/>
      <c r="J24" s="18"/>
    </row>
    <row r="25" spans="1:10" ht="12.75" thickBot="1">
      <c r="A25" s="1116" t="s">
        <v>189</v>
      </c>
      <c r="B25" s="1068"/>
      <c r="C25" s="1068"/>
      <c r="D25" s="1068"/>
      <c r="E25" s="1068"/>
      <c r="F25" s="1112">
        <v>2</v>
      </c>
      <c r="G25" s="1044"/>
      <c r="H25" s="1044"/>
      <c r="I25" s="1111"/>
    </row>
    <row r="26" spans="1:10">
      <c r="A26" s="16"/>
      <c r="B26" s="17"/>
      <c r="C26" s="18"/>
      <c r="D26" s="19"/>
      <c r="E26" s="17"/>
      <c r="F26" s="18"/>
      <c r="G26" s="17"/>
      <c r="H26" s="17"/>
      <c r="I26" s="17"/>
    </row>
    <row r="27" spans="1:10" ht="14.45" customHeight="1">
      <c r="A27" s="745" t="s">
        <v>191</v>
      </c>
      <c r="B27" s="745"/>
      <c r="C27" s="745"/>
      <c r="D27" s="745"/>
      <c r="E27" s="745"/>
      <c r="F27" s="745"/>
      <c r="G27" s="745"/>
      <c r="H27" s="745"/>
      <c r="I27" s="745"/>
    </row>
    <row r="28" spans="1:10" ht="14.45" customHeight="1" thickBot="1">
      <c r="A28" s="15"/>
      <c r="B28" s="15"/>
      <c r="C28" s="15"/>
      <c r="D28" s="15"/>
      <c r="E28" s="15"/>
      <c r="F28" s="15"/>
      <c r="G28" s="15"/>
      <c r="H28" s="15"/>
      <c r="I28" s="15"/>
    </row>
    <row r="29" spans="1:10" ht="14.45" customHeight="1" thickBot="1">
      <c r="A29" s="1036" t="s">
        <v>202</v>
      </c>
      <c r="B29" s="1037"/>
      <c r="C29" s="1037"/>
      <c r="D29" s="1037"/>
      <c r="E29" s="1037"/>
      <c r="F29" s="1037"/>
      <c r="G29" s="1037"/>
      <c r="H29" s="1037"/>
      <c r="I29" s="1038"/>
    </row>
    <row r="30" spans="1:10" ht="17.25" customHeight="1">
      <c r="A30" s="52">
        <v>1</v>
      </c>
      <c r="B30" s="954" t="s">
        <v>203</v>
      </c>
      <c r="C30" s="954"/>
      <c r="D30" s="954"/>
      <c r="E30" s="954"/>
      <c r="F30" s="954"/>
      <c r="G30" s="954"/>
      <c r="H30" s="954" t="s">
        <v>192</v>
      </c>
      <c r="I30" s="955"/>
    </row>
    <row r="31" spans="1:10">
      <c r="A31" s="20" t="s">
        <v>149</v>
      </c>
      <c r="B31" s="904" t="s">
        <v>204</v>
      </c>
      <c r="C31" s="904"/>
      <c r="D31" s="904"/>
      <c r="E31" s="904"/>
      <c r="F31" s="938"/>
      <c r="G31" s="938"/>
      <c r="H31" s="1028">
        <f>F22/H24*H24</f>
        <v>0</v>
      </c>
      <c r="I31" s="1029"/>
    </row>
    <row r="32" spans="1:10" ht="12" customHeight="1">
      <c r="A32" s="20" t="s">
        <v>150</v>
      </c>
      <c r="B32" s="894" t="s">
        <v>205</v>
      </c>
      <c r="C32" s="896"/>
      <c r="D32" s="22" t="s">
        <v>206</v>
      </c>
      <c r="E32" s="108" t="s">
        <v>278</v>
      </c>
      <c r="F32" s="938"/>
      <c r="G32" s="938"/>
      <c r="H32" s="1028">
        <f>IF(E32="N",0,H31*0.3)</f>
        <v>0</v>
      </c>
      <c r="I32" s="1029"/>
    </row>
    <row r="33" spans="1:10" ht="12" customHeight="1">
      <c r="A33" s="20" t="s">
        <v>151</v>
      </c>
      <c r="B33" s="894" t="s">
        <v>207</v>
      </c>
      <c r="C33" s="896"/>
      <c r="D33" s="22" t="s">
        <v>206</v>
      </c>
      <c r="E33" s="24" t="s">
        <v>36</v>
      </c>
      <c r="F33" s="1028"/>
      <c r="G33" s="1072">
        <v>0.4</v>
      </c>
      <c r="H33" s="1028"/>
      <c r="I33" s="1029"/>
      <c r="J33" s="25"/>
    </row>
    <row r="34" spans="1:10" ht="15">
      <c r="A34" s="20" t="s">
        <v>152</v>
      </c>
      <c r="B34" s="1045" t="s">
        <v>279</v>
      </c>
      <c r="C34" s="1046"/>
      <c r="D34" s="1046"/>
      <c r="E34" s="1047"/>
      <c r="F34" s="1048">
        <v>0</v>
      </c>
      <c r="G34" s="1049"/>
      <c r="H34" s="1084">
        <f>(H31+H32+H33)/H24*F34*106.4</f>
        <v>0</v>
      </c>
      <c r="I34" s="1085"/>
    </row>
    <row r="35" spans="1:10" ht="14.45" customHeight="1">
      <c r="A35" s="20" t="s">
        <v>153</v>
      </c>
      <c r="B35" s="913" t="s">
        <v>208</v>
      </c>
      <c r="C35" s="914"/>
      <c r="D35" s="915"/>
      <c r="E35" s="26">
        <v>0</v>
      </c>
      <c r="F35" s="1028">
        <f>H31/H24*1.2</f>
        <v>0</v>
      </c>
      <c r="G35" s="1028"/>
      <c r="H35" s="1028">
        <f>E35*F35</f>
        <v>0</v>
      </c>
      <c r="I35" s="1029"/>
    </row>
    <row r="36" spans="1:10">
      <c r="A36" s="20" t="s">
        <v>154</v>
      </c>
      <c r="B36" s="913" t="s">
        <v>749</v>
      </c>
      <c r="C36" s="914"/>
      <c r="D36" s="915"/>
      <c r="E36" s="21"/>
      <c r="F36" s="938"/>
      <c r="G36" s="938"/>
      <c r="H36" s="1028">
        <f>(H31+H33)/220*8</f>
        <v>0</v>
      </c>
      <c r="I36" s="1029"/>
    </row>
    <row r="37" spans="1:10" ht="14.45" customHeight="1">
      <c r="A37" s="20" t="s">
        <v>210</v>
      </c>
      <c r="B37" s="913" t="s">
        <v>211</v>
      </c>
      <c r="C37" s="914"/>
      <c r="D37" s="915"/>
      <c r="E37" s="21"/>
      <c r="F37" s="1030">
        <v>1</v>
      </c>
      <c r="G37" s="1030"/>
      <c r="H37" s="1028">
        <f>(H31+H33)/220*2*20</f>
        <v>0</v>
      </c>
      <c r="I37" s="1029"/>
    </row>
    <row r="38" spans="1:10" ht="14.45" customHeight="1">
      <c r="A38" s="20" t="s">
        <v>154</v>
      </c>
      <c r="B38" s="913" t="s">
        <v>212</v>
      </c>
      <c r="C38" s="914"/>
      <c r="D38" s="915"/>
      <c r="E38" s="21"/>
      <c r="F38" s="1030">
        <v>0</v>
      </c>
      <c r="G38" s="1030"/>
      <c r="H38" s="1028">
        <v>0</v>
      </c>
      <c r="I38" s="1029"/>
    </row>
    <row r="39" spans="1:10">
      <c r="A39" s="20" t="s">
        <v>210</v>
      </c>
      <c r="B39" s="913" t="s">
        <v>213</v>
      </c>
      <c r="C39" s="914"/>
      <c r="D39" s="915"/>
      <c r="E39" s="21"/>
      <c r="F39" s="938"/>
      <c r="G39" s="938"/>
      <c r="H39" s="1028">
        <v>0</v>
      </c>
      <c r="I39" s="1029"/>
    </row>
    <row r="40" spans="1:10" ht="12.75" thickBot="1">
      <c r="A40" s="50" t="s">
        <v>154</v>
      </c>
      <c r="B40" s="1031" t="s">
        <v>214</v>
      </c>
      <c r="C40" s="1032"/>
      <c r="D40" s="1033"/>
      <c r="E40" s="51"/>
      <c r="F40" s="1086"/>
      <c r="G40" s="1086"/>
      <c r="H40" s="1039">
        <v>0</v>
      </c>
      <c r="I40" s="1040"/>
    </row>
    <row r="41" spans="1:10" ht="14.45" customHeight="1" thickBot="1">
      <c r="A41" s="1020" t="s">
        <v>215</v>
      </c>
      <c r="B41" s="1021"/>
      <c r="C41" s="1021"/>
      <c r="D41" s="1021"/>
      <c r="E41" s="1021"/>
      <c r="F41" s="1021"/>
      <c r="G41" s="1021"/>
      <c r="H41" s="1022">
        <f>H36+H37</f>
        <v>0</v>
      </c>
      <c r="I41" s="1023"/>
    </row>
    <row r="42" spans="1:10" ht="12.75" thickBot="1">
      <c r="A42" s="16"/>
      <c r="B42" s="17"/>
      <c r="C42" s="18"/>
      <c r="D42" s="19"/>
      <c r="E42" s="17"/>
      <c r="F42" s="18"/>
      <c r="G42" s="17"/>
      <c r="H42" s="17"/>
      <c r="I42" s="17"/>
    </row>
    <row r="43" spans="1:10" ht="16.5" customHeight="1" thickBot="1">
      <c r="A43" s="1036" t="s">
        <v>216</v>
      </c>
      <c r="B43" s="1037"/>
      <c r="C43" s="1037"/>
      <c r="D43" s="1037"/>
      <c r="E43" s="1037"/>
      <c r="F43" s="1037"/>
      <c r="G43" s="1037"/>
      <c r="H43" s="1037"/>
      <c r="I43" s="1038"/>
    </row>
    <row r="44" spans="1:10" ht="14.45" customHeight="1">
      <c r="A44" s="1024" t="s">
        <v>217</v>
      </c>
      <c r="B44" s="1025"/>
      <c r="C44" s="1025"/>
      <c r="D44" s="1025"/>
      <c r="E44" s="1025"/>
      <c r="F44" s="1025"/>
      <c r="G44" s="1025"/>
      <c r="H44" s="1025"/>
      <c r="I44" s="1026"/>
    </row>
    <row r="45" spans="1:10" ht="14.45" customHeight="1">
      <c r="A45" s="53" t="s">
        <v>218</v>
      </c>
      <c r="B45" s="928" t="s">
        <v>219</v>
      </c>
      <c r="C45" s="929"/>
      <c r="D45" s="929"/>
      <c r="E45" s="930"/>
      <c r="F45" s="908" t="s">
        <v>193</v>
      </c>
      <c r="G45" s="880"/>
      <c r="H45" s="908" t="s">
        <v>192</v>
      </c>
      <c r="I45" s="909"/>
    </row>
    <row r="46" spans="1:10">
      <c r="A46" s="20" t="s">
        <v>149</v>
      </c>
      <c r="B46" s="913" t="s">
        <v>220</v>
      </c>
      <c r="C46" s="914"/>
      <c r="D46" s="914"/>
      <c r="E46" s="915"/>
      <c r="F46" s="898">
        <f>1/12</f>
        <v>8.3299999999999999E-2</v>
      </c>
      <c r="G46" s="899"/>
      <c r="H46" s="871">
        <f>$H$41*F46</f>
        <v>0</v>
      </c>
      <c r="I46" s="872"/>
    </row>
    <row r="47" spans="1:10" ht="12" customHeight="1">
      <c r="A47" s="56" t="s">
        <v>150</v>
      </c>
      <c r="B47" s="973" t="s">
        <v>89</v>
      </c>
      <c r="C47" s="974"/>
      <c r="D47" s="974"/>
      <c r="E47" s="975"/>
      <c r="F47" s="1034">
        <v>2.7799999999999998E-2</v>
      </c>
      <c r="G47" s="1035"/>
      <c r="H47" s="1009">
        <f>$H$41*F47</f>
        <v>0</v>
      </c>
      <c r="I47" s="1010"/>
    </row>
    <row r="48" spans="1:10" ht="12.75" thickBot="1">
      <c r="A48" s="1006" t="s">
        <v>221</v>
      </c>
      <c r="B48" s="1007"/>
      <c r="C48" s="1007"/>
      <c r="D48" s="1007"/>
      <c r="E48" s="1008"/>
      <c r="F48" s="1004">
        <f>SUM(F46:G47)</f>
        <v>0.1111</v>
      </c>
      <c r="G48" s="1005"/>
      <c r="H48" s="1001">
        <f>SUM(H46:I47)</f>
        <v>0</v>
      </c>
      <c r="I48" s="1002"/>
    </row>
    <row r="49" spans="1:9" ht="12.75" thickBot="1">
      <c r="A49" s="1011"/>
      <c r="B49" s="1012"/>
      <c r="C49" s="1012"/>
      <c r="D49" s="1012"/>
      <c r="E49" s="1012"/>
      <c r="F49" s="1012"/>
      <c r="G49" s="1012"/>
      <c r="H49" s="1012"/>
      <c r="I49" s="1013"/>
    </row>
    <row r="50" spans="1:9" ht="25.5" customHeight="1">
      <c r="A50" s="1019" t="s">
        <v>222</v>
      </c>
      <c r="B50" s="1019"/>
      <c r="C50" s="1019"/>
      <c r="D50" s="1019"/>
      <c r="E50" s="1019"/>
      <c r="F50" s="1019"/>
      <c r="G50" s="1019"/>
      <c r="H50" s="1019"/>
      <c r="I50" s="1019"/>
    </row>
    <row r="51" spans="1:9" ht="14.45" customHeight="1">
      <c r="A51" s="54" t="s">
        <v>223</v>
      </c>
      <c r="B51" s="959" t="s">
        <v>224</v>
      </c>
      <c r="C51" s="959"/>
      <c r="D51" s="959"/>
      <c r="E51" s="959"/>
      <c r="F51" s="959"/>
      <c r="G51" s="55" t="s">
        <v>193</v>
      </c>
      <c r="H51" s="954" t="s">
        <v>192</v>
      </c>
      <c r="I51" s="955"/>
    </row>
    <row r="52" spans="1:9">
      <c r="A52" s="20" t="s">
        <v>149</v>
      </c>
      <c r="B52" s="904" t="s">
        <v>225</v>
      </c>
      <c r="C52" s="904"/>
      <c r="D52" s="904"/>
      <c r="E52" s="904"/>
      <c r="F52" s="904"/>
      <c r="G52" s="28">
        <v>0.2</v>
      </c>
      <c r="H52" s="988">
        <f>($H$41+$H$48)*G52</f>
        <v>0</v>
      </c>
      <c r="I52" s="989"/>
    </row>
    <row r="53" spans="1:9">
      <c r="A53" s="20" t="s">
        <v>150</v>
      </c>
      <c r="B53" s="904" t="s">
        <v>226</v>
      </c>
      <c r="C53" s="904"/>
      <c r="D53" s="904"/>
      <c r="E53" s="904"/>
      <c r="F53" s="904"/>
      <c r="G53" s="28">
        <v>2.5000000000000001E-2</v>
      </c>
      <c r="H53" s="988">
        <f t="shared" ref="H53:H59" si="0">($H$41+$H$48)*G53</f>
        <v>0</v>
      </c>
      <c r="I53" s="989"/>
    </row>
    <row r="54" spans="1:9">
      <c r="A54" s="20" t="s">
        <v>151</v>
      </c>
      <c r="B54" s="21" t="s">
        <v>194</v>
      </c>
      <c r="C54" s="22" t="s">
        <v>227</v>
      </c>
      <c r="D54" s="29">
        <v>3</v>
      </c>
      <c r="E54" s="22" t="s">
        <v>228</v>
      </c>
      <c r="F54" s="250">
        <v>5.0000000000000001E-3</v>
      </c>
      <c r="G54" s="28">
        <v>0.03</v>
      </c>
      <c r="H54" s="988">
        <f t="shared" si="0"/>
        <v>0</v>
      </c>
      <c r="I54" s="989"/>
    </row>
    <row r="55" spans="1:9">
      <c r="A55" s="20" t="s">
        <v>152</v>
      </c>
      <c r="B55" s="904" t="s">
        <v>229</v>
      </c>
      <c r="C55" s="904"/>
      <c r="D55" s="904"/>
      <c r="E55" s="904"/>
      <c r="F55" s="904"/>
      <c r="G55" s="28">
        <v>1.4999999999999999E-2</v>
      </c>
      <c r="H55" s="988">
        <f t="shared" si="0"/>
        <v>0</v>
      </c>
      <c r="I55" s="989"/>
    </row>
    <row r="56" spans="1:9">
      <c r="A56" s="20" t="s">
        <v>153</v>
      </c>
      <c r="B56" s="904" t="s">
        <v>230</v>
      </c>
      <c r="C56" s="904"/>
      <c r="D56" s="904"/>
      <c r="E56" s="904"/>
      <c r="F56" s="904"/>
      <c r="G56" s="28">
        <v>0.01</v>
      </c>
      <c r="H56" s="988">
        <f t="shared" si="0"/>
        <v>0</v>
      </c>
      <c r="I56" s="989"/>
    </row>
    <row r="57" spans="1:9">
      <c r="A57" s="20" t="s">
        <v>154</v>
      </c>
      <c r="B57" s="904" t="s">
        <v>231</v>
      </c>
      <c r="C57" s="904"/>
      <c r="D57" s="904"/>
      <c r="E57" s="904"/>
      <c r="F57" s="904"/>
      <c r="G57" s="28">
        <v>6.0000000000000001E-3</v>
      </c>
      <c r="H57" s="988">
        <f t="shared" si="0"/>
        <v>0</v>
      </c>
      <c r="I57" s="989"/>
    </row>
    <row r="58" spans="1:9">
      <c r="A58" s="20" t="s">
        <v>210</v>
      </c>
      <c r="B58" s="904" t="s">
        <v>232</v>
      </c>
      <c r="C58" s="904"/>
      <c r="D58" s="904"/>
      <c r="E58" s="904"/>
      <c r="F58" s="904"/>
      <c r="G58" s="28">
        <v>2E-3</v>
      </c>
      <c r="H58" s="988">
        <f t="shared" si="0"/>
        <v>0</v>
      </c>
      <c r="I58" s="989"/>
    </row>
    <row r="59" spans="1:9">
      <c r="A59" s="56" t="s">
        <v>233</v>
      </c>
      <c r="B59" s="1027" t="s">
        <v>234</v>
      </c>
      <c r="C59" s="1027"/>
      <c r="D59" s="1027"/>
      <c r="E59" s="1027"/>
      <c r="F59" s="1027"/>
      <c r="G59" s="57">
        <v>0.08</v>
      </c>
      <c r="H59" s="1014">
        <f t="shared" si="0"/>
        <v>0</v>
      </c>
      <c r="I59" s="1015"/>
    </row>
    <row r="60" spans="1:9" ht="12.75" thickBot="1">
      <c r="A60" s="1016" t="s">
        <v>221</v>
      </c>
      <c r="B60" s="1017"/>
      <c r="C60" s="1017"/>
      <c r="D60" s="1017"/>
      <c r="E60" s="1017"/>
      <c r="F60" s="1018"/>
      <c r="G60" s="58">
        <f>SUM(G52:G59)</f>
        <v>0.36799999999999999</v>
      </c>
      <c r="H60" s="1001">
        <f>SUM(H52:I59)</f>
        <v>0</v>
      </c>
      <c r="I60" s="1002"/>
    </row>
    <row r="61" spans="1:9" ht="42" customHeight="1" thickBot="1">
      <c r="A61" s="1003" t="s">
        <v>38</v>
      </c>
      <c r="B61" s="886"/>
      <c r="C61" s="886"/>
      <c r="D61" s="886"/>
      <c r="E61" s="886"/>
      <c r="F61" s="886"/>
      <c r="G61" s="886"/>
      <c r="H61" s="886"/>
      <c r="I61" s="887"/>
    </row>
    <row r="62" spans="1:9" ht="14.45" customHeight="1">
      <c r="A62" s="998" t="s">
        <v>235</v>
      </c>
      <c r="B62" s="999"/>
      <c r="C62" s="999"/>
      <c r="D62" s="999"/>
      <c r="E62" s="999"/>
      <c r="F62" s="999"/>
      <c r="G62" s="999"/>
      <c r="H62" s="999"/>
      <c r="I62" s="1000"/>
    </row>
    <row r="63" spans="1:9" ht="14.45" customHeight="1">
      <c r="A63" s="54" t="s">
        <v>236</v>
      </c>
      <c r="B63" s="990" t="s">
        <v>237</v>
      </c>
      <c r="C63" s="991"/>
      <c r="D63" s="991"/>
      <c r="E63" s="991"/>
      <c r="F63" s="991"/>
      <c r="G63" s="992"/>
      <c r="H63" s="990" t="s">
        <v>192</v>
      </c>
      <c r="I63" s="997"/>
    </row>
    <row r="64" spans="1:9" ht="14.45" customHeight="1">
      <c r="A64" s="987" t="s">
        <v>149</v>
      </c>
      <c r="B64" s="840" t="s">
        <v>238</v>
      </c>
      <c r="C64" s="27" t="s">
        <v>239</v>
      </c>
      <c r="D64" s="27" t="s">
        <v>240</v>
      </c>
      <c r="E64" s="30" t="s">
        <v>241</v>
      </c>
      <c r="F64" s="27" t="s">
        <v>242</v>
      </c>
      <c r="G64" s="27" t="s">
        <v>243</v>
      </c>
      <c r="H64" s="993"/>
      <c r="I64" s="994"/>
    </row>
    <row r="65" spans="1:12">
      <c r="A65" s="987"/>
      <c r="B65" s="840"/>
      <c r="C65" s="22" t="s">
        <v>173</v>
      </c>
      <c r="D65" s="31"/>
      <c r="E65" s="23"/>
      <c r="F65" s="59"/>
      <c r="G65" s="32">
        <v>0.06</v>
      </c>
      <c r="H65" s="995"/>
      <c r="I65" s="996"/>
      <c r="K65" s="18"/>
    </row>
    <row r="66" spans="1:12" ht="14.45" customHeight="1">
      <c r="A66" s="987" t="s">
        <v>150</v>
      </c>
      <c r="B66" s="840" t="s">
        <v>244</v>
      </c>
      <c r="C66" s="27" t="s">
        <v>239</v>
      </c>
      <c r="D66" s="27" t="s">
        <v>240</v>
      </c>
      <c r="E66" s="27"/>
      <c r="F66" s="27" t="s">
        <v>242</v>
      </c>
      <c r="G66" s="27" t="s">
        <v>243</v>
      </c>
      <c r="H66" s="993"/>
      <c r="I66" s="994"/>
    </row>
    <row r="67" spans="1:12" ht="14.45" customHeight="1">
      <c r="A67" s="987"/>
      <c r="B67" s="840"/>
      <c r="C67" s="22" t="s">
        <v>173</v>
      </c>
      <c r="D67" s="31"/>
      <c r="E67" s="23"/>
      <c r="F67" s="59"/>
      <c r="G67" s="32">
        <v>0.2</v>
      </c>
      <c r="H67" s="995"/>
      <c r="I67" s="996"/>
      <c r="L67" s="33"/>
    </row>
    <row r="68" spans="1:12" ht="14.45" customHeight="1">
      <c r="A68" s="20" t="s">
        <v>151</v>
      </c>
      <c r="B68" s="913" t="s">
        <v>245</v>
      </c>
      <c r="C68" s="914"/>
      <c r="D68" s="914"/>
      <c r="E68" s="914"/>
      <c r="F68" s="914"/>
      <c r="G68" s="915"/>
      <c r="H68" s="924"/>
      <c r="I68" s="925"/>
    </row>
    <row r="69" spans="1:12">
      <c r="A69" s="20" t="s">
        <v>152</v>
      </c>
      <c r="B69" s="913" t="s">
        <v>246</v>
      </c>
      <c r="C69" s="914"/>
      <c r="D69" s="914"/>
      <c r="E69" s="914"/>
      <c r="F69" s="914"/>
      <c r="G69" s="915"/>
      <c r="H69" s="924"/>
      <c r="I69" s="925"/>
    </row>
    <row r="70" spans="1:12">
      <c r="A70" s="20" t="s">
        <v>153</v>
      </c>
      <c r="B70" s="913" t="s">
        <v>85</v>
      </c>
      <c r="C70" s="914"/>
      <c r="D70" s="914"/>
      <c r="E70" s="914"/>
      <c r="F70" s="914"/>
      <c r="G70" s="915"/>
      <c r="H70" s="924"/>
      <c r="I70" s="925"/>
    </row>
    <row r="71" spans="1:12">
      <c r="A71" s="20" t="s">
        <v>154</v>
      </c>
      <c r="B71" s="913" t="s">
        <v>86</v>
      </c>
      <c r="C71" s="914"/>
      <c r="D71" s="914"/>
      <c r="E71" s="914"/>
      <c r="F71" s="914"/>
      <c r="G71" s="915"/>
      <c r="H71" s="924"/>
      <c r="I71" s="925"/>
    </row>
    <row r="72" spans="1:12">
      <c r="A72" s="56" t="s">
        <v>210</v>
      </c>
      <c r="B72" s="973" t="s">
        <v>247</v>
      </c>
      <c r="C72" s="974"/>
      <c r="D72" s="974"/>
      <c r="E72" s="974"/>
      <c r="F72" s="974"/>
      <c r="G72" s="975"/>
      <c r="H72" s="981"/>
      <c r="I72" s="982"/>
    </row>
    <row r="73" spans="1:12" ht="12.75" thickBot="1">
      <c r="A73" s="968" t="s">
        <v>221</v>
      </c>
      <c r="B73" s="969"/>
      <c r="C73" s="969"/>
      <c r="D73" s="969"/>
      <c r="E73" s="969"/>
      <c r="F73" s="969"/>
      <c r="G73" s="970"/>
      <c r="H73" s="966"/>
      <c r="I73" s="967"/>
    </row>
    <row r="74" spans="1:12" ht="12.75" thickBot="1">
      <c r="A74" s="885"/>
      <c r="B74" s="886"/>
      <c r="C74" s="886"/>
      <c r="D74" s="886"/>
      <c r="E74" s="886"/>
      <c r="F74" s="886"/>
      <c r="G74" s="886"/>
      <c r="H74" s="886"/>
      <c r="I74" s="887"/>
    </row>
    <row r="75" spans="1:12" ht="14.45" customHeight="1">
      <c r="A75" s="978" t="s">
        <v>248</v>
      </c>
      <c r="B75" s="979"/>
      <c r="C75" s="979"/>
      <c r="D75" s="979"/>
      <c r="E75" s="979"/>
      <c r="F75" s="979"/>
      <c r="G75" s="979"/>
      <c r="H75" s="979"/>
      <c r="I75" s="980"/>
    </row>
    <row r="76" spans="1:12" ht="14.45" customHeight="1">
      <c r="A76" s="52">
        <v>2</v>
      </c>
      <c r="B76" s="951" t="s">
        <v>249</v>
      </c>
      <c r="C76" s="952"/>
      <c r="D76" s="952"/>
      <c r="E76" s="952"/>
      <c r="F76" s="952"/>
      <c r="G76" s="953"/>
      <c r="H76" s="983" t="s">
        <v>192</v>
      </c>
      <c r="I76" s="984"/>
    </row>
    <row r="77" spans="1:12" ht="14.45" customHeight="1">
      <c r="A77" s="20" t="s">
        <v>218</v>
      </c>
      <c r="B77" s="913" t="s">
        <v>584</v>
      </c>
      <c r="C77" s="914"/>
      <c r="D77" s="914"/>
      <c r="E77" s="914"/>
      <c r="F77" s="914"/>
      <c r="G77" s="915"/>
      <c r="H77" s="985">
        <f>H48</f>
        <v>0</v>
      </c>
      <c r="I77" s="986"/>
    </row>
    <row r="78" spans="1:12" ht="14.45" customHeight="1">
      <c r="A78" s="20" t="s">
        <v>223</v>
      </c>
      <c r="B78" s="913" t="s">
        <v>224</v>
      </c>
      <c r="C78" s="914"/>
      <c r="D78" s="914"/>
      <c r="E78" s="914"/>
      <c r="F78" s="914"/>
      <c r="G78" s="915"/>
      <c r="H78" s="985">
        <f>H60</f>
        <v>0</v>
      </c>
      <c r="I78" s="986"/>
    </row>
    <row r="79" spans="1:12" ht="14.45" customHeight="1">
      <c r="A79" s="56" t="s">
        <v>236</v>
      </c>
      <c r="B79" s="973" t="s">
        <v>237</v>
      </c>
      <c r="C79" s="974"/>
      <c r="D79" s="974"/>
      <c r="E79" s="974"/>
      <c r="F79" s="974"/>
      <c r="G79" s="975"/>
      <c r="H79" s="976">
        <f>H73</f>
        <v>0</v>
      </c>
      <c r="I79" s="977"/>
    </row>
    <row r="80" spans="1:12" ht="12.75" thickBot="1">
      <c r="A80" s="968" t="s">
        <v>221</v>
      </c>
      <c r="B80" s="969"/>
      <c r="C80" s="969"/>
      <c r="D80" s="969"/>
      <c r="E80" s="969"/>
      <c r="F80" s="969"/>
      <c r="G80" s="970"/>
      <c r="H80" s="971">
        <f>SUM(H77:I79)</f>
        <v>0</v>
      </c>
      <c r="I80" s="972"/>
    </row>
    <row r="81" spans="1:9" ht="12.75" thickBot="1">
      <c r="A81" s="885"/>
      <c r="B81" s="886"/>
      <c r="C81" s="886"/>
      <c r="D81" s="886"/>
      <c r="E81" s="886"/>
      <c r="F81" s="886"/>
      <c r="G81" s="886"/>
      <c r="H81" s="886"/>
      <c r="I81" s="887"/>
    </row>
    <row r="82" spans="1:9" ht="14.45" customHeight="1" thickBot="1">
      <c r="A82" s="956" t="s">
        <v>585</v>
      </c>
      <c r="B82" s="957"/>
      <c r="C82" s="957"/>
      <c r="D82" s="957"/>
      <c r="E82" s="957"/>
      <c r="F82" s="957"/>
      <c r="G82" s="957"/>
      <c r="H82" s="957"/>
      <c r="I82" s="958"/>
    </row>
    <row r="83" spans="1:9" ht="12" customHeight="1">
      <c r="A83" s="52">
        <v>3</v>
      </c>
      <c r="B83" s="959" t="s">
        <v>586</v>
      </c>
      <c r="C83" s="959"/>
      <c r="D83" s="959"/>
      <c r="E83" s="959"/>
      <c r="F83" s="954" t="s">
        <v>193</v>
      </c>
      <c r="G83" s="954"/>
      <c r="H83" s="954" t="s">
        <v>192</v>
      </c>
      <c r="I83" s="955"/>
    </row>
    <row r="84" spans="1:9">
      <c r="A84" s="20" t="s">
        <v>149</v>
      </c>
      <c r="B84" s="904" t="s">
        <v>587</v>
      </c>
      <c r="C84" s="904"/>
      <c r="D84" s="904"/>
      <c r="E84" s="904"/>
      <c r="F84" s="905">
        <v>4.1999999999999997E-3</v>
      </c>
      <c r="G84" s="905"/>
      <c r="H84" s="871"/>
      <c r="I84" s="872"/>
    </row>
    <row r="85" spans="1:9" ht="14.45" customHeight="1">
      <c r="A85" s="20" t="s">
        <v>150</v>
      </c>
      <c r="B85" s="904" t="s">
        <v>588</v>
      </c>
      <c r="C85" s="904"/>
      <c r="D85" s="904"/>
      <c r="E85" s="904"/>
      <c r="F85" s="905">
        <f>F84*G59</f>
        <v>2.9999999999999997E-4</v>
      </c>
      <c r="G85" s="905"/>
      <c r="H85" s="871"/>
      <c r="I85" s="872"/>
    </row>
    <row r="86" spans="1:9" ht="14.45" customHeight="1">
      <c r="A86" s="20" t="s">
        <v>151</v>
      </c>
      <c r="B86" s="904" t="s">
        <v>589</v>
      </c>
      <c r="C86" s="904"/>
      <c r="D86" s="904"/>
      <c r="E86" s="904"/>
      <c r="F86" s="905">
        <v>2.0999999999999999E-3</v>
      </c>
      <c r="G86" s="905"/>
      <c r="H86" s="871"/>
      <c r="I86" s="872"/>
    </row>
    <row r="87" spans="1:9" ht="13.15" customHeight="1">
      <c r="A87" s="20" t="s">
        <v>152</v>
      </c>
      <c r="B87" s="904" t="s">
        <v>590</v>
      </c>
      <c r="C87" s="904"/>
      <c r="D87" s="904"/>
      <c r="E87" s="904"/>
      <c r="F87" s="962">
        <v>1.9400000000000001E-2</v>
      </c>
      <c r="G87" s="963"/>
      <c r="H87" s="871"/>
      <c r="I87" s="872"/>
    </row>
    <row r="88" spans="1:9" ht="28.5" customHeight="1">
      <c r="A88" s="20" t="s">
        <v>153</v>
      </c>
      <c r="B88" s="904" t="s">
        <v>591</v>
      </c>
      <c r="C88" s="904"/>
      <c r="D88" s="904"/>
      <c r="E88" s="904"/>
      <c r="F88" s="964">
        <f>G60*F87</f>
        <v>7.1000000000000004E-3</v>
      </c>
      <c r="G88" s="965"/>
      <c r="H88" s="871"/>
      <c r="I88" s="872"/>
    </row>
    <row r="89" spans="1:9" ht="14.45" customHeight="1">
      <c r="A89" s="20" t="s">
        <v>154</v>
      </c>
      <c r="B89" s="904" t="s">
        <v>592</v>
      </c>
      <c r="C89" s="904"/>
      <c r="D89" s="904"/>
      <c r="E89" s="904"/>
      <c r="F89" s="960">
        <v>3.2000000000000001E-2</v>
      </c>
      <c r="G89" s="961"/>
      <c r="H89" s="871"/>
      <c r="I89" s="872"/>
    </row>
    <row r="90" spans="1:9" ht="12.75" thickBot="1">
      <c r="A90" s="936" t="s">
        <v>221</v>
      </c>
      <c r="B90" s="937"/>
      <c r="C90" s="937"/>
      <c r="D90" s="937"/>
      <c r="E90" s="937"/>
      <c r="F90" s="939">
        <f>SUM(F84:G89)</f>
        <v>6.5100000000000005E-2</v>
      </c>
      <c r="G90" s="939"/>
      <c r="H90" s="943"/>
      <c r="I90" s="944"/>
    </row>
    <row r="91" spans="1:9" ht="12.75" thickBot="1">
      <c r="A91" s="885"/>
      <c r="B91" s="886"/>
      <c r="C91" s="886"/>
      <c r="D91" s="886"/>
      <c r="E91" s="886"/>
      <c r="F91" s="886"/>
      <c r="G91" s="886"/>
      <c r="H91" s="886"/>
      <c r="I91" s="887"/>
    </row>
    <row r="92" spans="1:9" ht="12" customHeight="1">
      <c r="A92" s="919" t="s">
        <v>593</v>
      </c>
      <c r="B92" s="920"/>
      <c r="C92" s="920"/>
      <c r="D92" s="920"/>
      <c r="E92" s="920"/>
      <c r="F92" s="920"/>
      <c r="G92" s="920"/>
      <c r="H92" s="920"/>
      <c r="I92" s="921"/>
    </row>
    <row r="93" spans="1:9" ht="12" customHeight="1">
      <c r="A93" s="946" t="s">
        <v>594</v>
      </c>
      <c r="B93" s="842"/>
      <c r="C93" s="842"/>
      <c r="D93" s="842"/>
      <c r="E93" s="842"/>
      <c r="F93" s="842"/>
      <c r="G93" s="842"/>
      <c r="H93" s="842"/>
      <c r="I93" s="931"/>
    </row>
    <row r="94" spans="1:9" ht="14.45" customHeight="1">
      <c r="A94" s="53" t="s">
        <v>595</v>
      </c>
      <c r="B94" s="876" t="s">
        <v>596</v>
      </c>
      <c r="C94" s="876"/>
      <c r="D94" s="876"/>
      <c r="E94" s="876"/>
      <c r="F94" s="842" t="s">
        <v>193</v>
      </c>
      <c r="G94" s="842"/>
      <c r="H94" s="842" t="s">
        <v>192</v>
      </c>
      <c r="I94" s="931"/>
    </row>
    <row r="95" spans="1:9" ht="14.45" customHeight="1">
      <c r="A95" s="20" t="s">
        <v>149</v>
      </c>
      <c r="B95" s="904" t="s">
        <v>597</v>
      </c>
      <c r="C95" s="904"/>
      <c r="D95" s="904"/>
      <c r="E95" s="904"/>
      <c r="F95" s="945">
        <v>8.3299999999999999E-2</v>
      </c>
      <c r="G95" s="945">
        <f>((1/12)+(1/12/3))/12</f>
        <v>9.2599999999999991E-3</v>
      </c>
      <c r="H95" s="871"/>
      <c r="I95" s="872"/>
    </row>
    <row r="96" spans="1:9" ht="14.45" customHeight="1">
      <c r="A96" s="20" t="s">
        <v>150</v>
      </c>
      <c r="B96" s="904" t="s">
        <v>598</v>
      </c>
      <c r="C96" s="904"/>
      <c r="D96" s="904"/>
      <c r="E96" s="904"/>
      <c r="F96" s="905">
        <v>2.2200000000000001E-2</v>
      </c>
      <c r="G96" s="905">
        <f>15/12/30</f>
        <v>4.1700000000000001E-2</v>
      </c>
      <c r="H96" s="871"/>
      <c r="I96" s="872"/>
    </row>
    <row r="97" spans="1:10" ht="14.45" customHeight="1">
      <c r="A97" s="20" t="s">
        <v>151</v>
      </c>
      <c r="B97" s="904" t="s">
        <v>599</v>
      </c>
      <c r="C97" s="904"/>
      <c r="D97" s="904"/>
      <c r="E97" s="904"/>
      <c r="F97" s="947">
        <f>4%/100</f>
        <v>4.0000000000000002E-4</v>
      </c>
      <c r="G97" s="905">
        <f>(4.16/30/12)*0.015</f>
        <v>2.0000000000000001E-4</v>
      </c>
      <c r="H97" s="871"/>
      <c r="I97" s="872"/>
    </row>
    <row r="98" spans="1:10" ht="14.45" customHeight="1">
      <c r="A98" s="20" t="s">
        <v>152</v>
      </c>
      <c r="B98" s="904" t="s">
        <v>600</v>
      </c>
      <c r="C98" s="904"/>
      <c r="D98" s="904"/>
      <c r="E98" s="904"/>
      <c r="F98" s="905">
        <v>2.0000000000000001E-4</v>
      </c>
      <c r="G98" s="905">
        <f>(15/30/12)*0.0078</f>
        <v>2.9999999999999997E-4</v>
      </c>
      <c r="H98" s="871"/>
      <c r="I98" s="872"/>
    </row>
    <row r="99" spans="1:10" ht="14.45" customHeight="1">
      <c r="A99" s="20" t="s">
        <v>153</v>
      </c>
      <c r="B99" s="904" t="s">
        <v>601</v>
      </c>
      <c r="C99" s="904"/>
      <c r="D99" s="904"/>
      <c r="E99" s="904"/>
      <c r="F99" s="905">
        <v>1.4E-3</v>
      </c>
      <c r="G99" s="905">
        <f>(120/30)*0.05*(0.0358/12)</f>
        <v>5.9999999999999995E-4</v>
      </c>
      <c r="H99" s="871"/>
      <c r="I99" s="872"/>
    </row>
    <row r="100" spans="1:10" ht="14.45" customHeight="1">
      <c r="A100" s="20" t="s">
        <v>154</v>
      </c>
      <c r="B100" s="904" t="s">
        <v>37</v>
      </c>
      <c r="C100" s="904"/>
      <c r="D100" s="904"/>
      <c r="E100" s="904"/>
      <c r="F100" s="905"/>
      <c r="G100" s="905"/>
      <c r="H100" s="871"/>
      <c r="I100" s="872"/>
    </row>
    <row r="101" spans="1:10" ht="12.75" thickBot="1">
      <c r="A101" s="902" t="s">
        <v>221</v>
      </c>
      <c r="B101" s="903"/>
      <c r="C101" s="903"/>
      <c r="D101" s="903"/>
      <c r="E101" s="903"/>
      <c r="F101" s="948">
        <f>SUM(F95:F100)</f>
        <v>0.1075</v>
      </c>
      <c r="G101" s="948"/>
      <c r="H101" s="949"/>
      <c r="I101" s="950"/>
    </row>
    <row r="102" spans="1:10" ht="12.75" thickBot="1">
      <c r="A102" s="885"/>
      <c r="B102" s="886"/>
      <c r="C102" s="886"/>
      <c r="D102" s="886"/>
      <c r="E102" s="886"/>
      <c r="F102" s="886"/>
      <c r="G102" s="886"/>
      <c r="H102" s="886"/>
      <c r="I102" s="887"/>
    </row>
    <row r="103" spans="1:10" ht="14.45" customHeight="1">
      <c r="A103" s="940" t="s">
        <v>602</v>
      </c>
      <c r="B103" s="941"/>
      <c r="C103" s="941"/>
      <c r="D103" s="941"/>
      <c r="E103" s="941"/>
      <c r="F103" s="941"/>
      <c r="G103" s="941"/>
      <c r="H103" s="941"/>
      <c r="I103" s="942"/>
    </row>
    <row r="104" spans="1:10" ht="14.45" customHeight="1">
      <c r="A104" s="53" t="s">
        <v>603</v>
      </c>
      <c r="B104" s="876" t="s">
        <v>604</v>
      </c>
      <c r="C104" s="876"/>
      <c r="D104" s="876"/>
      <c r="E104" s="876"/>
      <c r="F104" s="842" t="s">
        <v>193</v>
      </c>
      <c r="G104" s="842"/>
      <c r="H104" s="842" t="s">
        <v>192</v>
      </c>
      <c r="I104" s="931"/>
    </row>
    <row r="105" spans="1:10" ht="14.45" customHeight="1">
      <c r="A105" s="20" t="s">
        <v>149</v>
      </c>
      <c r="B105" s="1164" t="s">
        <v>605</v>
      </c>
      <c r="C105" s="883"/>
      <c r="D105" s="883"/>
      <c r="E105" s="884"/>
      <c r="F105" s="938"/>
      <c r="G105" s="938"/>
      <c r="H105" s="934">
        <v>0</v>
      </c>
      <c r="I105" s="935"/>
    </row>
    <row r="106" spans="1:10" ht="12.75" thickBot="1">
      <c r="A106" s="902" t="s">
        <v>221</v>
      </c>
      <c r="B106" s="903"/>
      <c r="C106" s="903"/>
      <c r="D106" s="903"/>
      <c r="E106" s="903"/>
      <c r="F106" s="903">
        <f>SUM(F105)</f>
        <v>0</v>
      </c>
      <c r="G106" s="903"/>
      <c r="H106" s="926">
        <f>SUM(H105)</f>
        <v>0</v>
      </c>
      <c r="I106" s="927"/>
    </row>
    <row r="107" spans="1:10" ht="12.75" thickBot="1">
      <c r="A107" s="885"/>
      <c r="B107" s="886"/>
      <c r="C107" s="886"/>
      <c r="D107" s="886"/>
      <c r="E107" s="886"/>
      <c r="F107" s="886"/>
      <c r="G107" s="886"/>
      <c r="H107" s="886"/>
      <c r="I107" s="887"/>
    </row>
    <row r="108" spans="1:10" ht="14.45" customHeight="1">
      <c r="A108" s="919" t="s">
        <v>606</v>
      </c>
      <c r="B108" s="920"/>
      <c r="C108" s="920"/>
      <c r="D108" s="920"/>
      <c r="E108" s="920"/>
      <c r="F108" s="920"/>
      <c r="G108" s="920"/>
      <c r="H108" s="920"/>
      <c r="I108" s="921"/>
    </row>
    <row r="109" spans="1:10" ht="14.45" customHeight="1">
      <c r="A109" s="49">
        <v>4</v>
      </c>
      <c r="B109" s="876" t="s">
        <v>249</v>
      </c>
      <c r="C109" s="876"/>
      <c r="D109" s="876"/>
      <c r="E109" s="876"/>
      <c r="F109" s="876"/>
      <c r="G109" s="876"/>
      <c r="H109" s="842" t="s">
        <v>192</v>
      </c>
      <c r="I109" s="931"/>
    </row>
    <row r="110" spans="1:10" ht="14.45" customHeight="1">
      <c r="A110" s="20" t="s">
        <v>595</v>
      </c>
      <c r="B110" s="904" t="s">
        <v>607</v>
      </c>
      <c r="C110" s="904"/>
      <c r="D110" s="904"/>
      <c r="E110" s="904"/>
      <c r="F110" s="904"/>
      <c r="G110" s="904"/>
      <c r="H110" s="934">
        <f>H101</f>
        <v>0</v>
      </c>
      <c r="I110" s="935"/>
    </row>
    <row r="111" spans="1:10" ht="12" customHeight="1">
      <c r="A111" s="20" t="s">
        <v>603</v>
      </c>
      <c r="B111" s="904" t="s">
        <v>604</v>
      </c>
      <c r="C111" s="904"/>
      <c r="D111" s="904"/>
      <c r="E111" s="904"/>
      <c r="F111" s="904"/>
      <c r="G111" s="904"/>
      <c r="H111" s="934">
        <f>H106</f>
        <v>0</v>
      </c>
      <c r="I111" s="935"/>
    </row>
    <row r="112" spans="1:10" ht="12.75" thickBot="1">
      <c r="A112" s="936" t="s">
        <v>221</v>
      </c>
      <c r="B112" s="937"/>
      <c r="C112" s="937"/>
      <c r="D112" s="937"/>
      <c r="E112" s="937"/>
      <c r="F112" s="937"/>
      <c r="G112" s="937"/>
      <c r="H112" s="932">
        <f>SUM(H110:I111)</f>
        <v>0</v>
      </c>
      <c r="I112" s="933"/>
      <c r="J112" s="34"/>
    </row>
    <row r="113" spans="1:9" ht="12.75" thickBot="1">
      <c r="A113" s="885"/>
      <c r="B113" s="886"/>
      <c r="C113" s="886"/>
      <c r="D113" s="886"/>
      <c r="E113" s="886"/>
      <c r="F113" s="886"/>
      <c r="G113" s="886"/>
      <c r="H113" s="886"/>
      <c r="I113" s="887"/>
    </row>
    <row r="114" spans="1:9" ht="14.45" customHeight="1">
      <c r="A114" s="919" t="s">
        <v>608</v>
      </c>
      <c r="B114" s="920"/>
      <c r="C114" s="920"/>
      <c r="D114" s="920"/>
      <c r="E114" s="920"/>
      <c r="F114" s="920"/>
      <c r="G114" s="920"/>
      <c r="H114" s="920"/>
      <c r="I114" s="921"/>
    </row>
    <row r="115" spans="1:9" ht="12" customHeight="1">
      <c r="A115" s="49">
        <v>5</v>
      </c>
      <c r="B115" s="928" t="s">
        <v>165</v>
      </c>
      <c r="C115" s="929"/>
      <c r="D115" s="929"/>
      <c r="E115" s="929"/>
      <c r="F115" s="929"/>
      <c r="G115" s="930"/>
      <c r="H115" s="908" t="s">
        <v>192</v>
      </c>
      <c r="I115" s="909"/>
    </row>
    <row r="116" spans="1:9" ht="14.45" customHeight="1">
      <c r="A116" s="20" t="s">
        <v>149</v>
      </c>
      <c r="B116" s="913" t="s">
        <v>609</v>
      </c>
      <c r="C116" s="914"/>
      <c r="D116" s="914"/>
      <c r="E116" s="914"/>
      <c r="F116" s="914"/>
      <c r="G116" s="915"/>
      <c r="H116" s="924">
        <v>0</v>
      </c>
      <c r="I116" s="925"/>
    </row>
    <row r="117" spans="1:9" ht="14.45" customHeight="1">
      <c r="A117" s="20" t="s">
        <v>150</v>
      </c>
      <c r="B117" s="913" t="s">
        <v>610</v>
      </c>
      <c r="C117" s="914"/>
      <c r="D117" s="914"/>
      <c r="E117" s="914"/>
      <c r="F117" s="914"/>
      <c r="G117" s="915"/>
      <c r="H117" s="924">
        <v>0</v>
      </c>
      <c r="I117" s="925"/>
    </row>
    <row r="118" spans="1:9" ht="14.45" customHeight="1">
      <c r="A118" s="20" t="s">
        <v>151</v>
      </c>
      <c r="B118" s="913" t="s">
        <v>611</v>
      </c>
      <c r="C118" s="914"/>
      <c r="D118" s="914"/>
      <c r="E118" s="914"/>
      <c r="F118" s="914"/>
      <c r="G118" s="915"/>
      <c r="H118" s="924">
        <v>0</v>
      </c>
      <c r="I118" s="925"/>
    </row>
    <row r="119" spans="1:9">
      <c r="A119" s="20" t="s">
        <v>152</v>
      </c>
      <c r="B119" s="913" t="s">
        <v>312</v>
      </c>
      <c r="C119" s="914"/>
      <c r="D119" s="914"/>
      <c r="E119" s="914"/>
      <c r="F119" s="914"/>
      <c r="G119" s="915"/>
      <c r="H119" s="924">
        <v>0</v>
      </c>
      <c r="I119" s="925"/>
    </row>
    <row r="120" spans="1:9" ht="12.75" thickBot="1">
      <c r="A120" s="916" t="s">
        <v>221</v>
      </c>
      <c r="B120" s="917"/>
      <c r="C120" s="917"/>
      <c r="D120" s="917"/>
      <c r="E120" s="917"/>
      <c r="F120" s="917"/>
      <c r="G120" s="918"/>
      <c r="H120" s="906">
        <f>SUM(H116:I119)</f>
        <v>0</v>
      </c>
      <c r="I120" s="907"/>
    </row>
    <row r="121" spans="1:9" ht="12.75" thickBot="1">
      <c r="A121" s="885"/>
      <c r="B121" s="886"/>
      <c r="C121" s="886"/>
      <c r="D121" s="886"/>
      <c r="E121" s="886"/>
      <c r="F121" s="886"/>
      <c r="G121" s="886"/>
      <c r="H121" s="886"/>
      <c r="I121" s="887"/>
    </row>
    <row r="122" spans="1:9" ht="14.45" customHeight="1">
      <c r="A122" s="919" t="s">
        <v>612</v>
      </c>
      <c r="B122" s="920"/>
      <c r="C122" s="920"/>
      <c r="D122" s="920"/>
      <c r="E122" s="920"/>
      <c r="F122" s="920"/>
      <c r="G122" s="920"/>
      <c r="H122" s="920"/>
      <c r="I122" s="921"/>
    </row>
    <row r="123" spans="1:9" ht="14.45" customHeight="1">
      <c r="A123" s="49">
        <v>6</v>
      </c>
      <c r="B123" s="910" t="s">
        <v>613</v>
      </c>
      <c r="C123" s="911"/>
      <c r="D123" s="911"/>
      <c r="E123" s="912"/>
      <c r="F123" s="908" t="s">
        <v>193</v>
      </c>
      <c r="G123" s="880"/>
      <c r="H123" s="908" t="s">
        <v>192</v>
      </c>
      <c r="I123" s="909"/>
    </row>
    <row r="124" spans="1:9" ht="14.45" customHeight="1">
      <c r="A124" s="49" t="s">
        <v>149</v>
      </c>
      <c r="B124" s="557" t="s">
        <v>740</v>
      </c>
      <c r="C124" s="558"/>
      <c r="D124" s="558"/>
      <c r="E124" s="559"/>
      <c r="F124" s="560"/>
      <c r="G124" s="556"/>
      <c r="H124" s="601"/>
      <c r="I124" s="602">
        <f>H41+H60</f>
        <v>0</v>
      </c>
    </row>
    <row r="125" spans="1:9">
      <c r="A125" s="20" t="s">
        <v>150</v>
      </c>
      <c r="B125" s="894" t="s">
        <v>614</v>
      </c>
      <c r="C125" s="895"/>
      <c r="D125" s="895"/>
      <c r="E125" s="896"/>
      <c r="F125" s="898"/>
      <c r="G125" s="899"/>
      <c r="H125" s="871">
        <f>I124*F125</f>
        <v>0</v>
      </c>
      <c r="I125" s="872"/>
    </row>
    <row r="126" spans="1:9">
      <c r="A126" s="20" t="s">
        <v>151</v>
      </c>
      <c r="B126" s="894" t="s">
        <v>144</v>
      </c>
      <c r="C126" s="895"/>
      <c r="D126" s="895"/>
      <c r="E126" s="896"/>
      <c r="F126" s="898"/>
      <c r="G126" s="899"/>
      <c r="H126" s="871">
        <f>I124*F126</f>
        <v>0</v>
      </c>
      <c r="I126" s="872"/>
    </row>
    <row r="127" spans="1:9">
      <c r="A127" s="878" t="s">
        <v>169</v>
      </c>
      <c r="B127" s="879"/>
      <c r="C127" s="879"/>
      <c r="D127" s="879"/>
      <c r="E127" s="880"/>
      <c r="F127" s="881"/>
      <c r="G127" s="882"/>
      <c r="H127" s="900">
        <f>I124*F127</f>
        <v>0</v>
      </c>
      <c r="I127" s="901"/>
    </row>
    <row r="128" spans="1:9">
      <c r="A128" s="20" t="s">
        <v>152</v>
      </c>
      <c r="B128" s="894" t="s">
        <v>145</v>
      </c>
      <c r="C128" s="895"/>
      <c r="D128" s="895"/>
      <c r="E128" s="896"/>
      <c r="F128" s="898"/>
      <c r="G128" s="899"/>
      <c r="H128" s="897"/>
      <c r="I128" s="872"/>
    </row>
    <row r="129" spans="1:13" ht="12" customHeight="1">
      <c r="A129" s="865" t="s">
        <v>615</v>
      </c>
      <c r="B129" s="866"/>
      <c r="C129" s="867" t="s">
        <v>616</v>
      </c>
      <c r="D129" s="868"/>
      <c r="E129" s="21" t="s">
        <v>617</v>
      </c>
      <c r="F129" s="898"/>
      <c r="G129" s="899"/>
      <c r="H129" s="871">
        <v>0</v>
      </c>
      <c r="I129" s="872"/>
    </row>
    <row r="130" spans="1:13">
      <c r="A130" s="865" t="s">
        <v>618</v>
      </c>
      <c r="B130" s="866"/>
      <c r="C130" s="869"/>
      <c r="D130" s="870"/>
      <c r="E130" s="21" t="s">
        <v>619</v>
      </c>
      <c r="F130" s="898"/>
      <c r="G130" s="899"/>
      <c r="H130" s="871">
        <v>0</v>
      </c>
      <c r="I130" s="872"/>
    </row>
    <row r="131" spans="1:13">
      <c r="A131" s="865" t="s">
        <v>620</v>
      </c>
      <c r="B131" s="866"/>
      <c r="C131" s="883" t="s">
        <v>621</v>
      </c>
      <c r="D131" s="884"/>
      <c r="E131" s="21" t="s">
        <v>622</v>
      </c>
      <c r="F131" s="898"/>
      <c r="G131" s="899"/>
      <c r="H131" s="871">
        <f>I124*F131</f>
        <v>0</v>
      </c>
      <c r="I131" s="872"/>
    </row>
    <row r="132" spans="1:13">
      <c r="A132" s="878" t="s">
        <v>169</v>
      </c>
      <c r="B132" s="879"/>
      <c r="C132" s="879"/>
      <c r="D132" s="879"/>
      <c r="E132" s="880"/>
      <c r="F132" s="881"/>
      <c r="G132" s="882"/>
      <c r="H132" s="900">
        <f>SUM(H129:I131)</f>
        <v>0</v>
      </c>
      <c r="I132" s="901"/>
    </row>
    <row r="133" spans="1:13" ht="12.75" thickBot="1">
      <c r="A133" s="858" t="s">
        <v>221</v>
      </c>
      <c r="B133" s="859"/>
      <c r="C133" s="859"/>
      <c r="D133" s="859"/>
      <c r="E133" s="860"/>
      <c r="F133" s="892"/>
      <c r="G133" s="893"/>
      <c r="H133" s="888">
        <f>SUM(H127,H132)</f>
        <v>0</v>
      </c>
      <c r="I133" s="889"/>
    </row>
    <row r="134" spans="1:13" ht="12.75" thickBot="1">
      <c r="A134" s="885"/>
      <c r="B134" s="886"/>
      <c r="C134" s="886"/>
      <c r="D134" s="886"/>
      <c r="E134" s="886"/>
      <c r="F134" s="886"/>
      <c r="G134" s="886"/>
      <c r="H134" s="886"/>
      <c r="I134" s="887"/>
    </row>
    <row r="135" spans="1:13" ht="14.45" customHeight="1">
      <c r="A135" s="873" t="s">
        <v>623</v>
      </c>
      <c r="B135" s="874"/>
      <c r="C135" s="874"/>
      <c r="D135" s="874"/>
      <c r="E135" s="874"/>
      <c r="F135" s="874"/>
      <c r="G135" s="874"/>
      <c r="H135" s="874"/>
      <c r="I135" s="875"/>
    </row>
    <row r="136" spans="1:13" ht="14.45" customHeight="1">
      <c r="A136" s="890" t="s">
        <v>624</v>
      </c>
      <c r="B136" s="891"/>
      <c r="C136" s="891"/>
      <c r="D136" s="891"/>
      <c r="E136" s="891"/>
      <c r="F136" s="891"/>
      <c r="G136" s="891"/>
      <c r="H136" s="876"/>
      <c r="I136" s="877"/>
    </row>
    <row r="137" spans="1:13" ht="14.45" customHeight="1">
      <c r="A137" s="60" t="s">
        <v>149</v>
      </c>
      <c r="B137" s="840" t="s">
        <v>625</v>
      </c>
      <c r="C137" s="840"/>
      <c r="D137" s="840"/>
      <c r="E137" s="840"/>
      <c r="F137" s="840"/>
      <c r="G137" s="840"/>
      <c r="H137" s="836">
        <f>H41</f>
        <v>0</v>
      </c>
      <c r="I137" s="837"/>
    </row>
    <row r="138" spans="1:13" ht="14.45" customHeight="1">
      <c r="A138" s="60" t="s">
        <v>150</v>
      </c>
      <c r="B138" s="840" t="s">
        <v>626</v>
      </c>
      <c r="C138" s="840"/>
      <c r="D138" s="840"/>
      <c r="E138" s="840"/>
      <c r="F138" s="840"/>
      <c r="G138" s="840"/>
      <c r="H138" s="836">
        <f>H80</f>
        <v>0</v>
      </c>
      <c r="I138" s="837"/>
    </row>
    <row r="139" spans="1:13" ht="14.45" customHeight="1">
      <c r="A139" s="60" t="s">
        <v>151</v>
      </c>
      <c r="B139" s="840" t="s">
        <v>64</v>
      </c>
      <c r="C139" s="840"/>
      <c r="D139" s="840"/>
      <c r="E139" s="840"/>
      <c r="F139" s="840"/>
      <c r="G139" s="840"/>
      <c r="H139" s="836">
        <f>H90</f>
        <v>0</v>
      </c>
      <c r="I139" s="837"/>
    </row>
    <row r="140" spans="1:13" ht="14.45" customHeight="1">
      <c r="A140" s="60" t="s">
        <v>152</v>
      </c>
      <c r="B140" s="840" t="s">
        <v>65</v>
      </c>
      <c r="C140" s="840"/>
      <c r="D140" s="840"/>
      <c r="E140" s="840"/>
      <c r="F140" s="840"/>
      <c r="G140" s="840"/>
      <c r="H140" s="836">
        <f>H112</f>
        <v>0</v>
      </c>
      <c r="I140" s="837"/>
    </row>
    <row r="141" spans="1:13" ht="14.45" customHeight="1">
      <c r="A141" s="60" t="s">
        <v>153</v>
      </c>
      <c r="B141" s="840" t="s">
        <v>66</v>
      </c>
      <c r="C141" s="840"/>
      <c r="D141" s="840"/>
      <c r="E141" s="840"/>
      <c r="F141" s="840"/>
      <c r="G141" s="840"/>
      <c r="H141" s="836">
        <f>H120</f>
        <v>0</v>
      </c>
      <c r="I141" s="837"/>
    </row>
    <row r="142" spans="1:13" ht="14.45" customHeight="1">
      <c r="A142" s="841" t="s">
        <v>67</v>
      </c>
      <c r="B142" s="842"/>
      <c r="C142" s="842"/>
      <c r="D142" s="842"/>
      <c r="E142" s="842"/>
      <c r="F142" s="842"/>
      <c r="G142" s="842"/>
      <c r="H142" s="838">
        <f>SUM(H137:I141)</f>
        <v>0</v>
      </c>
      <c r="I142" s="839"/>
      <c r="J142" s="35"/>
      <c r="K142" s="35"/>
      <c r="M142" s="36"/>
    </row>
    <row r="143" spans="1:13" ht="14.45" customHeight="1">
      <c r="A143" s="60" t="s">
        <v>154</v>
      </c>
      <c r="B143" s="840" t="s">
        <v>68</v>
      </c>
      <c r="C143" s="840"/>
      <c r="D143" s="840"/>
      <c r="E143" s="840"/>
      <c r="F143" s="840"/>
      <c r="G143" s="840"/>
      <c r="H143" s="836">
        <f>H133</f>
        <v>0</v>
      </c>
      <c r="I143" s="837"/>
    </row>
    <row r="144" spans="1:13" ht="14.45" customHeight="1" thickBot="1">
      <c r="A144" s="863" t="s">
        <v>69</v>
      </c>
      <c r="B144" s="864"/>
      <c r="C144" s="864"/>
      <c r="D144" s="864"/>
      <c r="E144" s="864"/>
      <c r="F144" s="864"/>
      <c r="G144" s="864"/>
      <c r="H144" s="861">
        <f>SUM(H41,H48,H60,H73,H90,H101,H106,H120,H127)/(1-F132)</f>
        <v>0</v>
      </c>
      <c r="I144" s="862"/>
      <c r="J144" s="35"/>
      <c r="K144" s="35"/>
    </row>
    <row r="145" spans="1:11" ht="12.75" thickBot="1">
      <c r="A145" s="835"/>
      <c r="B145" s="835"/>
      <c r="C145" s="835"/>
      <c r="D145" s="835"/>
      <c r="E145" s="835"/>
      <c r="F145" s="835"/>
      <c r="G145" s="835"/>
      <c r="H145" s="835"/>
      <c r="I145" s="835"/>
    </row>
    <row r="146" spans="1:11" ht="14.45" customHeight="1">
      <c r="A146" s="873" t="s">
        <v>70</v>
      </c>
      <c r="B146" s="874"/>
      <c r="C146" s="874"/>
      <c r="D146" s="874"/>
      <c r="E146" s="874"/>
      <c r="F146" s="874"/>
      <c r="G146" s="874"/>
      <c r="H146" s="874"/>
      <c r="I146" s="875"/>
      <c r="K146" s="35"/>
    </row>
    <row r="147" spans="1:11" ht="14.45" customHeight="1">
      <c r="A147" s="1191" t="s">
        <v>71</v>
      </c>
      <c r="B147" s="840"/>
      <c r="C147" s="840"/>
      <c r="D147" s="840"/>
      <c r="E147" s="840"/>
      <c r="F147" s="840"/>
      <c r="G147" s="840"/>
      <c r="H147" s="1185">
        <f>H144</f>
        <v>0</v>
      </c>
      <c r="I147" s="1186"/>
    </row>
    <row r="148" spans="1:11" ht="14.45" customHeight="1">
      <c r="A148" s="1191" t="s">
        <v>72</v>
      </c>
      <c r="B148" s="840"/>
      <c r="C148" s="840"/>
      <c r="D148" s="840"/>
      <c r="E148" s="840"/>
      <c r="F148" s="840"/>
      <c r="G148" s="840"/>
      <c r="H148" s="1192">
        <f>F25</f>
        <v>2</v>
      </c>
      <c r="I148" s="1186"/>
    </row>
    <row r="149" spans="1:11" ht="14.45" customHeight="1" thickBot="1">
      <c r="A149" s="1189" t="s">
        <v>156</v>
      </c>
      <c r="B149" s="1190"/>
      <c r="C149" s="1190"/>
      <c r="D149" s="1190"/>
      <c r="E149" s="1190"/>
      <c r="F149" s="1190"/>
      <c r="G149" s="1190"/>
      <c r="H149" s="1183">
        <f>H147*H148</f>
        <v>0</v>
      </c>
      <c r="I149" s="1184"/>
      <c r="J149" s="263"/>
      <c r="K149" s="43" t="s">
        <v>736</v>
      </c>
    </row>
    <row r="152" spans="1:11" ht="15">
      <c r="B152"/>
      <c r="C152"/>
      <c r="D152"/>
      <c r="E152"/>
      <c r="F152"/>
      <c r="G152"/>
      <c r="J152" s="42"/>
    </row>
    <row r="153" spans="1:11" ht="15">
      <c r="B153"/>
      <c r="C153"/>
      <c r="D153"/>
      <c r="E153"/>
      <c r="F153"/>
      <c r="G153"/>
    </row>
    <row r="154" spans="1:11" ht="15">
      <c r="B154"/>
      <c r="C154"/>
      <c r="D154"/>
      <c r="E154"/>
      <c r="F154"/>
      <c r="G154"/>
    </row>
    <row r="155" spans="1:11" ht="15">
      <c r="B155"/>
      <c r="C155"/>
      <c r="D155"/>
      <c r="E155"/>
      <c r="F155"/>
      <c r="G155"/>
    </row>
    <row r="156" spans="1:11" ht="15">
      <c r="B156"/>
      <c r="C156"/>
      <c r="D156"/>
      <c r="E156"/>
      <c r="F156"/>
      <c r="G156"/>
    </row>
    <row r="157" spans="1:11" ht="15">
      <c r="B157"/>
      <c r="C157"/>
      <c r="D157"/>
      <c r="E157"/>
      <c r="F157"/>
      <c r="G157"/>
    </row>
  </sheetData>
  <mergeCells count="292">
    <mergeCell ref="H139:I139"/>
    <mergeCell ref="H138:I138"/>
    <mergeCell ref="B140:G140"/>
    <mergeCell ref="F130:G130"/>
    <mergeCell ref="A134:I134"/>
    <mergeCell ref="H136:I136"/>
    <mergeCell ref="F131:G131"/>
    <mergeCell ref="A131:B131"/>
    <mergeCell ref="C131:D131"/>
    <mergeCell ref="A130:B130"/>
    <mergeCell ref="H131:I131"/>
    <mergeCell ref="B137:G137"/>
    <mergeCell ref="H137:I137"/>
    <mergeCell ref="F132:G132"/>
    <mergeCell ref="H132:I132"/>
    <mergeCell ref="A135:I135"/>
    <mergeCell ref="A133:E133"/>
    <mergeCell ref="A136:G136"/>
    <mergeCell ref="F133:G133"/>
    <mergeCell ref="A132:E132"/>
    <mergeCell ref="H133:I133"/>
    <mergeCell ref="C129:D130"/>
    <mergeCell ref="H130:I130"/>
    <mergeCell ref="H127:I127"/>
    <mergeCell ref="A149:G149"/>
    <mergeCell ref="H149:I149"/>
    <mergeCell ref="H148:I148"/>
    <mergeCell ref="A148:G148"/>
    <mergeCell ref="A129:B129"/>
    <mergeCell ref="F129:G129"/>
    <mergeCell ref="H129:I129"/>
    <mergeCell ref="H144:I144"/>
    <mergeCell ref="B143:G143"/>
    <mergeCell ref="H141:I141"/>
    <mergeCell ref="A144:G144"/>
    <mergeCell ref="H143:I143"/>
    <mergeCell ref="H142:I142"/>
    <mergeCell ref="A142:G142"/>
    <mergeCell ref="B141:G141"/>
    <mergeCell ref="A146:I146"/>
    <mergeCell ref="B139:G139"/>
    <mergeCell ref="H147:I147"/>
    <mergeCell ref="A147:G147"/>
    <mergeCell ref="A145:I145"/>
    <mergeCell ref="B138:G138"/>
    <mergeCell ref="H140:I140"/>
    <mergeCell ref="B126:E126"/>
    <mergeCell ref="H125:I125"/>
    <mergeCell ref="F125:G125"/>
    <mergeCell ref="F126:G126"/>
    <mergeCell ref="H126:I126"/>
    <mergeCell ref="B125:E125"/>
    <mergeCell ref="F127:G127"/>
    <mergeCell ref="A127:E127"/>
    <mergeCell ref="F128:G128"/>
    <mergeCell ref="B128:E128"/>
    <mergeCell ref="H128:I128"/>
    <mergeCell ref="H106:I106"/>
    <mergeCell ref="A103:I103"/>
    <mergeCell ref="B109:G109"/>
    <mergeCell ref="H104:I104"/>
    <mergeCell ref="H120:I120"/>
    <mergeCell ref="A122:I122"/>
    <mergeCell ref="B123:E123"/>
    <mergeCell ref="B118:G118"/>
    <mergeCell ref="B119:G119"/>
    <mergeCell ref="H123:I123"/>
    <mergeCell ref="F123:G123"/>
    <mergeCell ref="A121:I121"/>
    <mergeCell ref="A120:G120"/>
    <mergeCell ref="H119:I119"/>
    <mergeCell ref="A101:E101"/>
    <mergeCell ref="H99:I99"/>
    <mergeCell ref="F99:G99"/>
    <mergeCell ref="H101:I101"/>
    <mergeCell ref="H98:I98"/>
    <mergeCell ref="A114:I114"/>
    <mergeCell ref="H117:I117"/>
    <mergeCell ref="H118:I118"/>
    <mergeCell ref="B115:G115"/>
    <mergeCell ref="H115:I115"/>
    <mergeCell ref="B116:G116"/>
    <mergeCell ref="B117:G117"/>
    <mergeCell ref="H116:I116"/>
    <mergeCell ref="A113:I113"/>
    <mergeCell ref="H112:I112"/>
    <mergeCell ref="A112:G112"/>
    <mergeCell ref="B110:G110"/>
    <mergeCell ref="H111:I111"/>
    <mergeCell ref="H110:I110"/>
    <mergeCell ref="B111:G111"/>
    <mergeCell ref="A108:I108"/>
    <mergeCell ref="A107:I107"/>
    <mergeCell ref="H109:I109"/>
    <mergeCell ref="A106:E106"/>
    <mergeCell ref="B78:G78"/>
    <mergeCell ref="B95:E95"/>
    <mergeCell ref="B104:E104"/>
    <mergeCell ref="F105:G105"/>
    <mergeCell ref="H105:I105"/>
    <mergeCell ref="F106:G106"/>
    <mergeCell ref="B105:E105"/>
    <mergeCell ref="F104:G104"/>
    <mergeCell ref="F95:G95"/>
    <mergeCell ref="H100:I100"/>
    <mergeCell ref="F100:G100"/>
    <mergeCell ref="B97:E97"/>
    <mergeCell ref="F98:G98"/>
    <mergeCell ref="F97:G97"/>
    <mergeCell ref="H95:I95"/>
    <mergeCell ref="H97:I97"/>
    <mergeCell ref="B98:E98"/>
    <mergeCell ref="F96:G96"/>
    <mergeCell ref="H96:I96"/>
    <mergeCell ref="A102:I102"/>
    <mergeCell ref="B100:E100"/>
    <mergeCell ref="B96:E96"/>
    <mergeCell ref="B99:E99"/>
    <mergeCell ref="F101:G101"/>
    <mergeCell ref="A75:I75"/>
    <mergeCell ref="H76:I76"/>
    <mergeCell ref="A66:A67"/>
    <mergeCell ref="B68:G68"/>
    <mergeCell ref="B76:G76"/>
    <mergeCell ref="H69:I69"/>
    <mergeCell ref="H70:I70"/>
    <mergeCell ref="B70:G70"/>
    <mergeCell ref="B89:E89"/>
    <mergeCell ref="H89:I89"/>
    <mergeCell ref="B88:E88"/>
    <mergeCell ref="B85:E85"/>
    <mergeCell ref="F85:G85"/>
    <mergeCell ref="B86:E86"/>
    <mergeCell ref="F86:G86"/>
    <mergeCell ref="H84:I84"/>
    <mergeCell ref="A81:I81"/>
    <mergeCell ref="A80:G80"/>
    <mergeCell ref="H77:I77"/>
    <mergeCell ref="F83:G83"/>
    <mergeCell ref="H78:I78"/>
    <mergeCell ref="B84:E84"/>
    <mergeCell ref="H83:I83"/>
    <mergeCell ref="A82:I82"/>
    <mergeCell ref="A93:I93"/>
    <mergeCell ref="H94:I94"/>
    <mergeCell ref="B94:E94"/>
    <mergeCell ref="F94:G94"/>
    <mergeCell ref="A90:E90"/>
    <mergeCell ref="A91:I91"/>
    <mergeCell ref="B87:E87"/>
    <mergeCell ref="F89:G89"/>
    <mergeCell ref="A92:I92"/>
    <mergeCell ref="B64:B65"/>
    <mergeCell ref="H57:I57"/>
    <mergeCell ref="H90:I90"/>
    <mergeCell ref="F90:G90"/>
    <mergeCell ref="B72:G72"/>
    <mergeCell ref="H73:I73"/>
    <mergeCell ref="A73:G73"/>
    <mergeCell ref="F88:G88"/>
    <mergeCell ref="H88:I88"/>
    <mergeCell ref="A74:I74"/>
    <mergeCell ref="H72:I72"/>
    <mergeCell ref="B77:G77"/>
    <mergeCell ref="B69:G69"/>
    <mergeCell ref="F87:G87"/>
    <mergeCell ref="H87:I87"/>
    <mergeCell ref="H79:I79"/>
    <mergeCell ref="H85:I85"/>
    <mergeCell ref="H86:I86"/>
    <mergeCell ref="B83:E83"/>
    <mergeCell ref="H80:I80"/>
    <mergeCell ref="B79:G79"/>
    <mergeCell ref="F84:G84"/>
    <mergeCell ref="B66:B67"/>
    <mergeCell ref="H66:I67"/>
    <mergeCell ref="H71:I71"/>
    <mergeCell ref="B71:G71"/>
    <mergeCell ref="A62:I62"/>
    <mergeCell ref="H51:I51"/>
    <mergeCell ref="B58:F58"/>
    <mergeCell ref="H58:I58"/>
    <mergeCell ref="B57:F57"/>
    <mergeCell ref="H59:I59"/>
    <mergeCell ref="H55:I55"/>
    <mergeCell ref="H53:I53"/>
    <mergeCell ref="H64:I65"/>
    <mergeCell ref="H60:I60"/>
    <mergeCell ref="H56:I56"/>
    <mergeCell ref="B52:F52"/>
    <mergeCell ref="B59:F59"/>
    <mergeCell ref="H52:I52"/>
    <mergeCell ref="B53:F53"/>
    <mergeCell ref="H63:I63"/>
    <mergeCell ref="A64:A65"/>
    <mergeCell ref="H68:I68"/>
    <mergeCell ref="B63:G63"/>
    <mergeCell ref="B55:F55"/>
    <mergeCell ref="A60:F60"/>
    <mergeCell ref="A61:I61"/>
    <mergeCell ref="B36:D36"/>
    <mergeCell ref="B35:D35"/>
    <mergeCell ref="B32:C32"/>
    <mergeCell ref="F38:G38"/>
    <mergeCell ref="F35:G35"/>
    <mergeCell ref="H35:I35"/>
    <mergeCell ref="H38:I38"/>
    <mergeCell ref="H37:I37"/>
    <mergeCell ref="H34:I34"/>
    <mergeCell ref="F37:G37"/>
    <mergeCell ref="B39:D39"/>
    <mergeCell ref="F41:G41"/>
    <mergeCell ref="F32:G32"/>
    <mergeCell ref="H39:I39"/>
    <mergeCell ref="H36:I36"/>
    <mergeCell ref="B45:E45"/>
    <mergeCell ref="B56:F56"/>
    <mergeCell ref="H54:I54"/>
    <mergeCell ref="H33:I33"/>
    <mergeCell ref="B37:D37"/>
    <mergeCell ref="B38:D38"/>
    <mergeCell ref="F36:G36"/>
    <mergeCell ref="F48:G48"/>
    <mergeCell ref="A44:I44"/>
    <mergeCell ref="F39:G39"/>
    <mergeCell ref="H48:I48"/>
    <mergeCell ref="A49:I49"/>
    <mergeCell ref="A50:I50"/>
    <mergeCell ref="B51:F51"/>
    <mergeCell ref="H32:I32"/>
    <mergeCell ref="F33:G33"/>
    <mergeCell ref="F34:G34"/>
    <mergeCell ref="B33:C33"/>
    <mergeCell ref="B34:E34"/>
    <mergeCell ref="A48:E48"/>
    <mergeCell ref="F40:G40"/>
    <mergeCell ref="B46:E46"/>
    <mergeCell ref="H46:I46"/>
    <mergeCell ref="H40:I40"/>
    <mergeCell ref="H45:I45"/>
    <mergeCell ref="A43:I43"/>
    <mergeCell ref="H47:I47"/>
    <mergeCell ref="F47:G47"/>
    <mergeCell ref="F46:G46"/>
    <mergeCell ref="B47:E47"/>
    <mergeCell ref="F45:G45"/>
    <mergeCell ref="B40:D40"/>
    <mergeCell ref="A41:E41"/>
    <mergeCell ref="H41:I41"/>
    <mergeCell ref="H24:I24"/>
    <mergeCell ref="B31:E31"/>
    <mergeCell ref="A27:I27"/>
    <mergeCell ref="H30:I30"/>
    <mergeCell ref="B30:G30"/>
    <mergeCell ref="A24:E24"/>
    <mergeCell ref="F24:G24"/>
    <mergeCell ref="F31:G31"/>
    <mergeCell ref="A29:I29"/>
    <mergeCell ref="H31:I31"/>
    <mergeCell ref="F25:I25"/>
    <mergeCell ref="A25:E25"/>
    <mergeCell ref="A23:E23"/>
    <mergeCell ref="F23:I23"/>
    <mergeCell ref="F20:I20"/>
    <mergeCell ref="A9:E9"/>
    <mergeCell ref="A19:E19"/>
    <mergeCell ref="A17:I17"/>
    <mergeCell ref="A22:E22"/>
    <mergeCell ref="F22:I22"/>
    <mergeCell ref="F9:I9"/>
    <mergeCell ref="F19:I19"/>
    <mergeCell ref="A15:I15"/>
    <mergeCell ref="F13:I13"/>
    <mergeCell ref="A21:E21"/>
    <mergeCell ref="F21:I21"/>
    <mergeCell ref="A20:E20"/>
    <mergeCell ref="F18:I18"/>
    <mergeCell ref="A18:E18"/>
    <mergeCell ref="A13:E13"/>
    <mergeCell ref="F12:I12"/>
    <mergeCell ref="F10:I10"/>
    <mergeCell ref="A10:E10"/>
    <mergeCell ref="A1:I1"/>
    <mergeCell ref="A2:I2"/>
    <mergeCell ref="A4:I4"/>
    <mergeCell ref="A7:I7"/>
    <mergeCell ref="H5:I5"/>
    <mergeCell ref="A12:E12"/>
    <mergeCell ref="F11:I11"/>
    <mergeCell ref="F8:I8"/>
    <mergeCell ref="A8:E8"/>
    <mergeCell ref="A11:E11"/>
  </mergeCells>
  <phoneticPr fontId="16" type="noConversion"/>
  <pageMargins left="0.70866141732283472" right="0.51181102362204722" top="0.62992125984251968" bottom="0.62992125984251968" header="0.31496062992125984" footer="0.31496062992125984"/>
  <pageSetup paperSize="9" scale="70" fitToHeight="3"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rgb="FF92D050"/>
  </sheetPr>
  <dimension ref="A1:M158"/>
  <sheetViews>
    <sheetView showGridLines="0" topLeftCell="A40" zoomScaleNormal="100" zoomScaleSheetLayoutView="100" workbookViewId="0">
      <selection activeCell="F67" sqref="F67"/>
    </sheetView>
  </sheetViews>
  <sheetFormatPr defaultColWidth="8.85546875" defaultRowHeight="12"/>
  <cols>
    <col min="1" max="1" width="9.28515625" style="14" customWidth="1"/>
    <col min="2" max="2" width="33.140625" style="14" bestFit="1" customWidth="1"/>
    <col min="3" max="3" width="14" style="14" bestFit="1" customWidth="1"/>
    <col min="4" max="4" width="10.140625" style="14" customWidth="1"/>
    <col min="5" max="5" width="9.7109375" style="14" bestFit="1" customWidth="1"/>
    <col min="6" max="6" width="6.7109375" style="14" bestFit="1" customWidth="1"/>
    <col min="7" max="7" width="8.85546875" style="14" bestFit="1" customWidth="1"/>
    <col min="8" max="8" width="10.28515625" style="18" customWidth="1"/>
    <col min="9" max="9" width="2.42578125" style="18" customWidth="1"/>
    <col min="10" max="10" width="14.42578125" style="14" customWidth="1"/>
    <col min="11" max="11" width="10.7109375" style="14" bestFit="1" customWidth="1"/>
    <col min="12" max="13" width="13.28515625" style="14" customWidth="1"/>
    <col min="14" max="16384" width="8.85546875" style="14"/>
  </cols>
  <sheetData>
    <row r="1" spans="1:12" ht="18.75" customHeight="1">
      <c r="A1" s="1087" t="s">
        <v>748</v>
      </c>
      <c r="B1" s="1088"/>
      <c r="C1" s="1088"/>
      <c r="D1" s="1088"/>
      <c r="E1" s="1088"/>
      <c r="F1" s="1088"/>
      <c r="G1" s="1088"/>
      <c r="H1" s="1088"/>
      <c r="I1" s="1089"/>
      <c r="J1" s="13" t="s">
        <v>13</v>
      </c>
      <c r="L1" s="43"/>
    </row>
    <row r="2" spans="1:12" ht="20.25" customHeight="1" thickBot="1">
      <c r="A2" s="1100"/>
      <c r="B2" s="1101"/>
      <c r="C2" s="1101"/>
      <c r="D2" s="1101"/>
      <c r="E2" s="1101"/>
      <c r="F2" s="1101"/>
      <c r="G2" s="1101"/>
      <c r="H2" s="1101"/>
      <c r="I2" s="1102"/>
      <c r="J2" s="13"/>
    </row>
    <row r="3" spans="1:12" ht="15.6" customHeight="1" thickBot="1">
      <c r="A3" s="15"/>
      <c r="B3" s="15"/>
      <c r="C3" s="15"/>
      <c r="D3" s="15"/>
      <c r="E3" s="15"/>
      <c r="F3" s="15"/>
      <c r="G3" s="15"/>
      <c r="H3" s="15"/>
      <c r="I3" s="15"/>
    </row>
    <row r="4" spans="1:12" ht="14.45" customHeight="1" thickBot="1">
      <c r="A4" s="1193" t="s">
        <v>196</v>
      </c>
      <c r="B4" s="1194"/>
      <c r="C4" s="1194"/>
      <c r="D4" s="1194"/>
      <c r="E4" s="1194"/>
      <c r="F4" s="1194"/>
      <c r="G4" s="1194"/>
      <c r="H4" s="1194"/>
      <c r="I4" s="1195"/>
    </row>
    <row r="5" spans="1:12" ht="24.75" customHeight="1" thickBot="1">
      <c r="A5" s="48" t="s">
        <v>175</v>
      </c>
      <c r="B5" s="44" t="str">
        <f>'Sinteses de CCT''s'!C4</f>
        <v xml:space="preserve">Pregão Eletrônico nº </v>
      </c>
      <c r="C5" s="47" t="s">
        <v>176</v>
      </c>
      <c r="D5" s="45"/>
      <c r="E5" s="48" t="s">
        <v>186</v>
      </c>
      <c r="F5" s="46"/>
      <c r="G5" s="48" t="s">
        <v>174</v>
      </c>
      <c r="H5" s="1105"/>
      <c r="I5" s="1106"/>
    </row>
    <row r="6" spans="1:12" ht="12.75" thickBot="1">
      <c r="A6" s="16"/>
      <c r="B6" s="17"/>
      <c r="C6" s="18"/>
      <c r="D6" s="19"/>
      <c r="E6" s="17"/>
      <c r="F6" s="18"/>
      <c r="G6" s="17"/>
      <c r="H6" s="17"/>
      <c r="I6" s="17"/>
    </row>
    <row r="7" spans="1:12" ht="21" customHeight="1">
      <c r="A7" s="1198" t="s">
        <v>197</v>
      </c>
      <c r="B7" s="1199"/>
      <c r="C7" s="1199"/>
      <c r="D7" s="1199"/>
      <c r="E7" s="1199"/>
      <c r="F7" s="1199"/>
      <c r="G7" s="1199"/>
      <c r="H7" s="1199"/>
      <c r="I7" s="1200"/>
    </row>
    <row r="8" spans="1:12" ht="15">
      <c r="A8" s="1096" t="s">
        <v>198</v>
      </c>
      <c r="B8" s="1097"/>
      <c r="C8" s="1097"/>
      <c r="D8" s="1097"/>
      <c r="E8" s="1097"/>
      <c r="F8" s="1098" t="s">
        <v>199</v>
      </c>
      <c r="G8" s="1097"/>
      <c r="H8" s="1097"/>
      <c r="I8" s="1099"/>
    </row>
    <row r="9" spans="1:12" ht="13.5" customHeight="1">
      <c r="A9" s="1064" t="s">
        <v>177</v>
      </c>
      <c r="B9" s="835"/>
      <c r="C9" s="835"/>
      <c r="D9" s="835"/>
      <c r="E9" s="835"/>
      <c r="F9" s="1104"/>
      <c r="G9" s="1056"/>
      <c r="H9" s="1056"/>
      <c r="I9" s="1057"/>
    </row>
    <row r="10" spans="1:12" ht="13.5" customHeight="1">
      <c r="A10" s="1064" t="s">
        <v>178</v>
      </c>
      <c r="B10" s="835"/>
      <c r="C10" s="835"/>
      <c r="D10" s="835"/>
      <c r="E10" s="835"/>
      <c r="F10" s="1103" t="s">
        <v>182</v>
      </c>
      <c r="G10" s="1056"/>
      <c r="H10" s="1056"/>
      <c r="I10" s="1057"/>
    </row>
    <row r="11" spans="1:12" ht="13.5" customHeight="1">
      <c r="A11" s="1064" t="s">
        <v>179</v>
      </c>
      <c r="B11" s="835"/>
      <c r="C11" s="835"/>
      <c r="D11" s="835"/>
      <c r="E11" s="835"/>
      <c r="F11" s="1103" t="str">
        <f>'Sinteses de CCT''s'!C10</f>
        <v>01/11/2023 a 31/10/2024</v>
      </c>
      <c r="G11" s="1056"/>
      <c r="H11" s="1056"/>
      <c r="I11" s="1057"/>
    </row>
    <row r="12" spans="1:12" ht="13.5" customHeight="1">
      <c r="A12" s="1064" t="s">
        <v>180</v>
      </c>
      <c r="B12" s="1065"/>
      <c r="C12" s="1065"/>
      <c r="D12" s="1065"/>
      <c r="E12" s="1065"/>
      <c r="F12" s="1108" t="str">
        <f>'Sinteses de CCT''s'!C9</f>
        <v>SINDUSCON MG</v>
      </c>
      <c r="G12" s="1056"/>
      <c r="H12" s="1056"/>
      <c r="I12" s="1057"/>
    </row>
    <row r="13" spans="1:12" ht="13.5" customHeight="1" thickBot="1">
      <c r="A13" s="1073" t="s">
        <v>181</v>
      </c>
      <c r="B13" s="1107"/>
      <c r="C13" s="1107"/>
      <c r="D13" s="1107"/>
      <c r="E13" s="1107"/>
      <c r="F13" s="1110">
        <v>12</v>
      </c>
      <c r="G13" s="1044"/>
      <c r="H13" s="1044"/>
      <c r="I13" s="1111"/>
    </row>
    <row r="14" spans="1:12">
      <c r="A14" s="16"/>
      <c r="B14" s="17"/>
      <c r="C14" s="18"/>
      <c r="D14" s="19"/>
      <c r="E14" s="17"/>
      <c r="F14" s="18"/>
      <c r="G14" s="17"/>
      <c r="H14" s="17"/>
      <c r="I14" s="17"/>
    </row>
    <row r="15" spans="1:12" ht="14.45" customHeight="1">
      <c r="A15" s="745" t="s">
        <v>191</v>
      </c>
      <c r="B15" s="745"/>
      <c r="C15" s="745"/>
      <c r="D15" s="745"/>
      <c r="E15" s="745"/>
      <c r="F15" s="745"/>
      <c r="G15" s="745"/>
      <c r="H15" s="745"/>
      <c r="I15" s="745"/>
    </row>
    <row r="16" spans="1:12" ht="8.25" customHeight="1" thickBot="1">
      <c r="A16" s="15"/>
      <c r="B16" s="15"/>
      <c r="C16" s="15"/>
      <c r="D16" s="15"/>
      <c r="E16" s="15"/>
      <c r="F16" s="15"/>
      <c r="G16" s="15"/>
      <c r="H16" s="15"/>
      <c r="I16" s="15"/>
    </row>
    <row r="17" spans="1:10" ht="18.75" customHeight="1" thickBot="1">
      <c r="A17" s="1058" t="s">
        <v>200</v>
      </c>
      <c r="B17" s="1059"/>
      <c r="C17" s="1059"/>
      <c r="D17" s="1059"/>
      <c r="E17" s="1059"/>
      <c r="F17" s="1059"/>
      <c r="G17" s="1059"/>
      <c r="H17" s="1059"/>
      <c r="I17" s="1060"/>
    </row>
    <row r="18" spans="1:10" ht="14.45" customHeight="1">
      <c r="A18" s="1064" t="s">
        <v>201</v>
      </c>
      <c r="B18" s="1065"/>
      <c r="C18" s="1065"/>
      <c r="D18" s="1065"/>
      <c r="E18" s="1065"/>
      <c r="F18" s="1061" t="s">
        <v>93</v>
      </c>
      <c r="G18" s="1062"/>
      <c r="H18" s="1062"/>
      <c r="I18" s="1063"/>
    </row>
    <row r="19" spans="1:10" ht="14.45" customHeight="1">
      <c r="A19" s="1064" t="s">
        <v>183</v>
      </c>
      <c r="B19" s="1065"/>
      <c r="C19" s="1065"/>
      <c r="D19" s="1065"/>
      <c r="E19" s="1065"/>
      <c r="F19" s="1055" t="str">
        <f>F11</f>
        <v>01/11/2023 a 31/10/2024</v>
      </c>
      <c r="G19" s="1056"/>
      <c r="H19" s="1056"/>
      <c r="I19" s="1057"/>
    </row>
    <row r="20" spans="1:10">
      <c r="A20" s="1064" t="s">
        <v>185</v>
      </c>
      <c r="B20" s="1065"/>
      <c r="C20" s="1065"/>
      <c r="D20" s="1065"/>
      <c r="E20" s="1065"/>
      <c r="F20" s="1055" t="str">
        <f>'Sinteses de CCT''s'!C27</f>
        <v>Técnico de Controle Meio Ambiente Diurno</v>
      </c>
      <c r="G20" s="1056"/>
      <c r="H20" s="1056"/>
      <c r="I20" s="1057"/>
    </row>
    <row r="21" spans="1:10">
      <c r="A21" s="1064" t="s">
        <v>184</v>
      </c>
      <c r="B21" s="1065"/>
      <c r="C21" s="1065"/>
      <c r="D21" s="1065"/>
      <c r="E21" s="1065"/>
      <c r="F21" s="1075" t="s">
        <v>190</v>
      </c>
      <c r="G21" s="1076"/>
      <c r="H21" s="1076"/>
      <c r="I21" s="1077"/>
    </row>
    <row r="22" spans="1:10" ht="12.75" thickBot="1">
      <c r="A22" s="1073" t="s">
        <v>195</v>
      </c>
      <c r="B22" s="1074"/>
      <c r="C22" s="1074"/>
      <c r="D22" s="1074"/>
      <c r="E22" s="1074"/>
      <c r="F22" s="1078">
        <f>'Sinteses de CCT''s'!E27</f>
        <v>0</v>
      </c>
      <c r="G22" s="1079"/>
      <c r="H22" s="1079"/>
      <c r="I22" s="1080"/>
    </row>
    <row r="23" spans="1:10" ht="14.45" customHeight="1">
      <c r="A23" s="1122" t="s">
        <v>187</v>
      </c>
      <c r="B23" s="1123"/>
      <c r="C23" s="1123"/>
      <c r="D23" s="1123"/>
      <c r="E23" s="1123"/>
      <c r="F23" s="1113" t="str">
        <f>F20</f>
        <v>Técnico de Controle Meio Ambiente Diurno</v>
      </c>
      <c r="G23" s="1114"/>
      <c r="H23" s="1114"/>
      <c r="I23" s="1115"/>
    </row>
    <row r="24" spans="1:10" ht="14.45" customHeight="1">
      <c r="A24" s="1117" t="s">
        <v>188</v>
      </c>
      <c r="B24" s="1118"/>
      <c r="C24" s="1118"/>
      <c r="D24" s="1118"/>
      <c r="E24" s="1118"/>
      <c r="F24" s="1119" t="str">
        <f>'Sinteses de CCT''s'!D27</f>
        <v>44hs</v>
      </c>
      <c r="G24" s="1120"/>
      <c r="H24" s="1120">
        <v>220</v>
      </c>
      <c r="I24" s="1121"/>
      <c r="J24" s="18"/>
    </row>
    <row r="25" spans="1:10" ht="12.75" thickBot="1">
      <c r="A25" s="1116" t="s">
        <v>189</v>
      </c>
      <c r="B25" s="1068"/>
      <c r="C25" s="1068"/>
      <c r="D25" s="1068"/>
      <c r="E25" s="1068"/>
      <c r="F25" s="1112">
        <v>1</v>
      </c>
      <c r="G25" s="1044"/>
      <c r="H25" s="1044"/>
      <c r="I25" s="1111"/>
    </row>
    <row r="26" spans="1:10">
      <c r="A26" s="16"/>
      <c r="B26" s="17"/>
      <c r="C26" s="18"/>
      <c r="D26" s="19"/>
      <c r="E26" s="17"/>
      <c r="F26" s="18"/>
      <c r="G26" s="17"/>
      <c r="H26" s="17"/>
      <c r="I26" s="17"/>
    </row>
    <row r="27" spans="1:10" ht="14.45" customHeight="1">
      <c r="A27" s="745" t="s">
        <v>191</v>
      </c>
      <c r="B27" s="745"/>
      <c r="C27" s="745"/>
      <c r="D27" s="745"/>
      <c r="E27" s="745"/>
      <c r="F27" s="745"/>
      <c r="G27" s="745"/>
      <c r="H27" s="745"/>
      <c r="I27" s="745"/>
    </row>
    <row r="28" spans="1:10" ht="14.45" customHeight="1" thickBot="1">
      <c r="A28" s="15"/>
      <c r="B28" s="15"/>
      <c r="C28" s="15"/>
      <c r="D28" s="15"/>
      <c r="E28" s="15"/>
      <c r="F28" s="15"/>
      <c r="G28" s="15"/>
      <c r="H28" s="15"/>
      <c r="I28" s="15"/>
    </row>
    <row r="29" spans="1:10" ht="14.45" customHeight="1" thickBot="1">
      <c r="A29" s="1036" t="s">
        <v>202</v>
      </c>
      <c r="B29" s="1037"/>
      <c r="C29" s="1037"/>
      <c r="D29" s="1037"/>
      <c r="E29" s="1037"/>
      <c r="F29" s="1037"/>
      <c r="G29" s="1037"/>
      <c r="H29" s="1037"/>
      <c r="I29" s="1038"/>
    </row>
    <row r="30" spans="1:10" ht="17.25" customHeight="1">
      <c r="A30" s="52">
        <v>1</v>
      </c>
      <c r="B30" s="954" t="s">
        <v>203</v>
      </c>
      <c r="C30" s="954"/>
      <c r="D30" s="954"/>
      <c r="E30" s="954"/>
      <c r="F30" s="954"/>
      <c r="G30" s="954"/>
      <c r="H30" s="954" t="s">
        <v>192</v>
      </c>
      <c r="I30" s="955"/>
    </row>
    <row r="31" spans="1:10">
      <c r="A31" s="20" t="s">
        <v>149</v>
      </c>
      <c r="B31" s="904" t="s">
        <v>204</v>
      </c>
      <c r="C31" s="904"/>
      <c r="D31" s="904"/>
      <c r="E31" s="904"/>
      <c r="F31" s="938"/>
      <c r="G31" s="938"/>
      <c r="H31" s="1028">
        <f>F22/H24*H24</f>
        <v>0</v>
      </c>
      <c r="I31" s="1029"/>
    </row>
    <row r="32" spans="1:10" ht="12" customHeight="1">
      <c r="A32" s="20" t="s">
        <v>150</v>
      </c>
      <c r="B32" s="894" t="s">
        <v>205</v>
      </c>
      <c r="C32" s="896"/>
      <c r="D32" s="22" t="s">
        <v>206</v>
      </c>
      <c r="E32" s="108" t="s">
        <v>278</v>
      </c>
      <c r="F32" s="938"/>
      <c r="G32" s="938"/>
      <c r="H32" s="1028">
        <f>IF(E32="N",0,H31*0.3)</f>
        <v>0</v>
      </c>
      <c r="I32" s="1029"/>
    </row>
    <row r="33" spans="1:10" ht="12" customHeight="1">
      <c r="A33" s="20" t="s">
        <v>151</v>
      </c>
      <c r="B33" s="894" t="s">
        <v>207</v>
      </c>
      <c r="C33" s="896"/>
      <c r="D33" s="22" t="s">
        <v>206</v>
      </c>
      <c r="E33" s="24" t="s">
        <v>278</v>
      </c>
      <c r="F33" s="1028">
        <v>0</v>
      </c>
      <c r="G33" s="1072">
        <v>0.4</v>
      </c>
      <c r="H33" s="1028">
        <f>IF(E33="N",0,F33*G33)</f>
        <v>0</v>
      </c>
      <c r="I33" s="1029"/>
      <c r="J33" s="25"/>
    </row>
    <row r="34" spans="1:10" ht="15">
      <c r="A34" s="20" t="s">
        <v>152</v>
      </c>
      <c r="B34" s="1045" t="s">
        <v>279</v>
      </c>
      <c r="C34" s="1046"/>
      <c r="D34" s="1046"/>
      <c r="E34" s="1047"/>
      <c r="F34" s="1048">
        <v>0</v>
      </c>
      <c r="G34" s="1049"/>
      <c r="H34" s="1084">
        <f>(H31+H32+H33)/H24*F34*106.4</f>
        <v>0</v>
      </c>
      <c r="I34" s="1085"/>
    </row>
    <row r="35" spans="1:10" ht="14.45" customHeight="1">
      <c r="A35" s="20" t="s">
        <v>153</v>
      </c>
      <c r="B35" s="913" t="s">
        <v>208</v>
      </c>
      <c r="C35" s="914"/>
      <c r="D35" s="915"/>
      <c r="E35" s="26">
        <v>0</v>
      </c>
      <c r="F35" s="1028">
        <f>H31/H24*1.2</f>
        <v>0</v>
      </c>
      <c r="G35" s="1028"/>
      <c r="H35" s="1028">
        <f>E35*F35</f>
        <v>0</v>
      </c>
      <c r="I35" s="1029"/>
    </row>
    <row r="36" spans="1:10">
      <c r="A36" s="20" t="s">
        <v>154</v>
      </c>
      <c r="B36" s="913" t="s">
        <v>750</v>
      </c>
      <c r="C36" s="914"/>
      <c r="D36" s="915"/>
      <c r="E36" s="21"/>
      <c r="F36" s="938"/>
      <c r="G36" s="938"/>
      <c r="H36" s="1028">
        <f>H31/220*8</f>
        <v>0</v>
      </c>
      <c r="I36" s="1029"/>
    </row>
    <row r="37" spans="1:10" ht="14.45" customHeight="1">
      <c r="A37" s="20" t="s">
        <v>210</v>
      </c>
      <c r="B37" s="913" t="s">
        <v>211</v>
      </c>
      <c r="C37" s="914"/>
      <c r="D37" s="915"/>
      <c r="E37" s="21"/>
      <c r="F37" s="1030">
        <v>1</v>
      </c>
      <c r="G37" s="1030"/>
      <c r="H37" s="1028">
        <f>H31/220*2*10</f>
        <v>0</v>
      </c>
      <c r="I37" s="1029"/>
    </row>
    <row r="38" spans="1:10" ht="14.45" customHeight="1">
      <c r="A38" s="20" t="s">
        <v>154</v>
      </c>
      <c r="B38" s="913" t="s">
        <v>212</v>
      </c>
      <c r="C38" s="914"/>
      <c r="D38" s="915"/>
      <c r="E38" s="21"/>
      <c r="F38" s="1030">
        <v>0</v>
      </c>
      <c r="G38" s="1030"/>
      <c r="H38" s="1028">
        <v>0</v>
      </c>
      <c r="I38" s="1029"/>
    </row>
    <row r="39" spans="1:10">
      <c r="A39" s="20" t="s">
        <v>210</v>
      </c>
      <c r="B39" s="913" t="s">
        <v>213</v>
      </c>
      <c r="C39" s="914"/>
      <c r="D39" s="915"/>
      <c r="E39" s="21"/>
      <c r="F39" s="938"/>
      <c r="G39" s="938"/>
      <c r="H39" s="1028">
        <v>0</v>
      </c>
      <c r="I39" s="1029"/>
    </row>
    <row r="40" spans="1:10" ht="12.75" thickBot="1">
      <c r="A40" s="50" t="s">
        <v>154</v>
      </c>
      <c r="B40" s="1031" t="s">
        <v>214</v>
      </c>
      <c r="C40" s="1032"/>
      <c r="D40" s="1033"/>
      <c r="E40" s="51"/>
      <c r="F40" s="1086"/>
      <c r="G40" s="1086"/>
      <c r="H40" s="1039">
        <v>0</v>
      </c>
      <c r="I40" s="1040"/>
    </row>
    <row r="41" spans="1:10" ht="14.45" customHeight="1" thickBot="1">
      <c r="A41" s="1020" t="s">
        <v>215</v>
      </c>
      <c r="B41" s="1021"/>
      <c r="C41" s="1021"/>
      <c r="D41" s="1021"/>
      <c r="E41" s="1021"/>
      <c r="F41" s="1021"/>
      <c r="G41" s="1021"/>
      <c r="H41" s="1022">
        <f>H36+H37</f>
        <v>0</v>
      </c>
      <c r="I41" s="1023"/>
    </row>
    <row r="42" spans="1:10" ht="12.75" thickBot="1">
      <c r="A42" s="16"/>
      <c r="B42" s="17"/>
      <c r="C42" s="18"/>
      <c r="D42" s="19"/>
      <c r="E42" s="17"/>
      <c r="F42" s="18"/>
      <c r="G42" s="17"/>
      <c r="H42" s="17"/>
      <c r="I42" s="17"/>
    </row>
    <row r="43" spans="1:10" ht="16.5" customHeight="1" thickBot="1">
      <c r="A43" s="1036" t="s">
        <v>216</v>
      </c>
      <c r="B43" s="1037"/>
      <c r="C43" s="1037"/>
      <c r="D43" s="1037"/>
      <c r="E43" s="1037"/>
      <c r="F43" s="1037"/>
      <c r="G43" s="1037"/>
      <c r="H43" s="1037"/>
      <c r="I43" s="1038"/>
    </row>
    <row r="44" spans="1:10" ht="14.45" customHeight="1">
      <c r="A44" s="1024" t="s">
        <v>217</v>
      </c>
      <c r="B44" s="1025"/>
      <c r="C44" s="1025"/>
      <c r="D44" s="1025"/>
      <c r="E44" s="1025"/>
      <c r="F44" s="1025"/>
      <c r="G44" s="1025"/>
      <c r="H44" s="1025"/>
      <c r="I44" s="1026"/>
    </row>
    <row r="45" spans="1:10" ht="14.45" customHeight="1">
      <c r="A45" s="53" t="s">
        <v>218</v>
      </c>
      <c r="B45" s="928" t="s">
        <v>219</v>
      </c>
      <c r="C45" s="929"/>
      <c r="D45" s="929"/>
      <c r="E45" s="930"/>
      <c r="F45" s="908" t="s">
        <v>193</v>
      </c>
      <c r="G45" s="880"/>
      <c r="H45" s="908" t="s">
        <v>192</v>
      </c>
      <c r="I45" s="909"/>
    </row>
    <row r="46" spans="1:10">
      <c r="A46" s="20" t="s">
        <v>149</v>
      </c>
      <c r="B46" s="913" t="s">
        <v>220</v>
      </c>
      <c r="C46" s="914"/>
      <c r="D46" s="914"/>
      <c r="E46" s="915"/>
      <c r="F46" s="898">
        <f>1/12</f>
        <v>8.3299999999999999E-2</v>
      </c>
      <c r="G46" s="899"/>
      <c r="H46" s="871">
        <f>$H$41*F46</f>
        <v>0</v>
      </c>
      <c r="I46" s="872"/>
    </row>
    <row r="47" spans="1:10" ht="12" customHeight="1">
      <c r="A47" s="56" t="s">
        <v>150</v>
      </c>
      <c r="B47" s="973" t="s">
        <v>89</v>
      </c>
      <c r="C47" s="974"/>
      <c r="D47" s="974"/>
      <c r="E47" s="975"/>
      <c r="F47" s="1034">
        <v>2.7799999999999998E-2</v>
      </c>
      <c r="G47" s="1035"/>
      <c r="H47" s="1009">
        <f>$H$41*F47</f>
        <v>0</v>
      </c>
      <c r="I47" s="1010"/>
    </row>
    <row r="48" spans="1:10" ht="12.75" thickBot="1">
      <c r="A48" s="1006" t="s">
        <v>221</v>
      </c>
      <c r="B48" s="1007"/>
      <c r="C48" s="1007"/>
      <c r="D48" s="1007"/>
      <c r="E48" s="1008"/>
      <c r="F48" s="1004">
        <f>SUM(F46:G47)</f>
        <v>0.1111</v>
      </c>
      <c r="G48" s="1005"/>
      <c r="H48" s="1001">
        <f>SUM(H46:I47)</f>
        <v>0</v>
      </c>
      <c r="I48" s="1002"/>
    </row>
    <row r="49" spans="1:9" ht="12.75" thickBot="1">
      <c r="A49" s="1011"/>
      <c r="B49" s="1012"/>
      <c r="C49" s="1012"/>
      <c r="D49" s="1012"/>
      <c r="E49" s="1012"/>
      <c r="F49" s="1012"/>
      <c r="G49" s="1012"/>
      <c r="H49" s="1012"/>
      <c r="I49" s="1013"/>
    </row>
    <row r="50" spans="1:9" ht="25.5" customHeight="1">
      <c r="A50" s="1019" t="s">
        <v>222</v>
      </c>
      <c r="B50" s="1019"/>
      <c r="C50" s="1019"/>
      <c r="D50" s="1019"/>
      <c r="E50" s="1019"/>
      <c r="F50" s="1019"/>
      <c r="G50" s="1019"/>
      <c r="H50" s="1019"/>
      <c r="I50" s="1019"/>
    </row>
    <row r="51" spans="1:9" ht="14.45" customHeight="1">
      <c r="A51" s="54" t="s">
        <v>223</v>
      </c>
      <c r="B51" s="959" t="s">
        <v>224</v>
      </c>
      <c r="C51" s="959"/>
      <c r="D51" s="959"/>
      <c r="E51" s="959"/>
      <c r="F51" s="959"/>
      <c r="G51" s="55" t="s">
        <v>193</v>
      </c>
      <c r="H51" s="954" t="s">
        <v>192</v>
      </c>
      <c r="I51" s="955"/>
    </row>
    <row r="52" spans="1:9">
      <c r="A52" s="20" t="s">
        <v>149</v>
      </c>
      <c r="B52" s="904" t="s">
        <v>225</v>
      </c>
      <c r="C52" s="904"/>
      <c r="D52" s="904"/>
      <c r="E52" s="904"/>
      <c r="F52" s="904"/>
      <c r="G52" s="28">
        <v>0.2</v>
      </c>
      <c r="H52" s="988">
        <f>($H$41+$H$48)*G52</f>
        <v>0</v>
      </c>
      <c r="I52" s="989"/>
    </row>
    <row r="53" spans="1:9">
      <c r="A53" s="20" t="s">
        <v>150</v>
      </c>
      <c r="B53" s="904" t="s">
        <v>226</v>
      </c>
      <c r="C53" s="904"/>
      <c r="D53" s="904"/>
      <c r="E53" s="904"/>
      <c r="F53" s="904"/>
      <c r="G53" s="28">
        <v>2.5000000000000001E-2</v>
      </c>
      <c r="H53" s="988">
        <f t="shared" ref="H53:H59" si="0">($H$41+$H$48)*G53</f>
        <v>0</v>
      </c>
      <c r="I53" s="989"/>
    </row>
    <row r="54" spans="1:9">
      <c r="A54" s="20" t="s">
        <v>151</v>
      </c>
      <c r="B54" s="21" t="s">
        <v>194</v>
      </c>
      <c r="C54" s="22" t="s">
        <v>227</v>
      </c>
      <c r="D54" s="29">
        <v>3</v>
      </c>
      <c r="E54" s="22" t="s">
        <v>228</v>
      </c>
      <c r="F54" s="250">
        <v>5.0000000000000001E-3</v>
      </c>
      <c r="G54" s="28">
        <v>0.03</v>
      </c>
      <c r="H54" s="988">
        <f t="shared" si="0"/>
        <v>0</v>
      </c>
      <c r="I54" s="989"/>
    </row>
    <row r="55" spans="1:9">
      <c r="A55" s="20" t="s">
        <v>152</v>
      </c>
      <c r="B55" s="904" t="s">
        <v>229</v>
      </c>
      <c r="C55" s="904"/>
      <c r="D55" s="904"/>
      <c r="E55" s="904"/>
      <c r="F55" s="904"/>
      <c r="G55" s="28">
        <v>1.4999999999999999E-2</v>
      </c>
      <c r="H55" s="988">
        <f t="shared" si="0"/>
        <v>0</v>
      </c>
      <c r="I55" s="989"/>
    </row>
    <row r="56" spans="1:9">
      <c r="A56" s="20" t="s">
        <v>153</v>
      </c>
      <c r="B56" s="904" t="s">
        <v>230</v>
      </c>
      <c r="C56" s="904"/>
      <c r="D56" s="904"/>
      <c r="E56" s="904"/>
      <c r="F56" s="904"/>
      <c r="G56" s="28">
        <v>0.01</v>
      </c>
      <c r="H56" s="988">
        <f t="shared" si="0"/>
        <v>0</v>
      </c>
      <c r="I56" s="989"/>
    </row>
    <row r="57" spans="1:9">
      <c r="A57" s="20" t="s">
        <v>154</v>
      </c>
      <c r="B57" s="904" t="s">
        <v>231</v>
      </c>
      <c r="C57" s="904"/>
      <c r="D57" s="904"/>
      <c r="E57" s="904"/>
      <c r="F57" s="904"/>
      <c r="G57" s="28">
        <v>6.0000000000000001E-3</v>
      </c>
      <c r="H57" s="988">
        <f t="shared" si="0"/>
        <v>0</v>
      </c>
      <c r="I57" s="989"/>
    </row>
    <row r="58" spans="1:9">
      <c r="A58" s="20" t="s">
        <v>210</v>
      </c>
      <c r="B58" s="904" t="s">
        <v>232</v>
      </c>
      <c r="C58" s="904"/>
      <c r="D58" s="904"/>
      <c r="E58" s="904"/>
      <c r="F58" s="904"/>
      <c r="G58" s="28">
        <v>2E-3</v>
      </c>
      <c r="H58" s="988">
        <f t="shared" si="0"/>
        <v>0</v>
      </c>
      <c r="I58" s="989"/>
    </row>
    <row r="59" spans="1:9">
      <c r="A59" s="56" t="s">
        <v>233</v>
      </c>
      <c r="B59" s="1027" t="s">
        <v>234</v>
      </c>
      <c r="C59" s="1027"/>
      <c r="D59" s="1027"/>
      <c r="E59" s="1027"/>
      <c r="F59" s="1027"/>
      <c r="G59" s="57">
        <v>0.08</v>
      </c>
      <c r="H59" s="1014">
        <f t="shared" si="0"/>
        <v>0</v>
      </c>
      <c r="I59" s="1015"/>
    </row>
    <row r="60" spans="1:9" ht="12.75" thickBot="1">
      <c r="A60" s="1016" t="s">
        <v>221</v>
      </c>
      <c r="B60" s="1017"/>
      <c r="C60" s="1017"/>
      <c r="D60" s="1017"/>
      <c r="E60" s="1017"/>
      <c r="F60" s="1018"/>
      <c r="G60" s="58">
        <f>SUM(G52:G59)</f>
        <v>0.36799999999999999</v>
      </c>
      <c r="H60" s="1001">
        <f>SUM(H52:I59)</f>
        <v>0</v>
      </c>
      <c r="I60" s="1002"/>
    </row>
    <row r="61" spans="1:9" ht="35.25" customHeight="1" thickBot="1">
      <c r="A61" s="1003" t="s">
        <v>38</v>
      </c>
      <c r="B61" s="886"/>
      <c r="C61" s="886"/>
      <c r="D61" s="886"/>
      <c r="E61" s="886"/>
      <c r="F61" s="886"/>
      <c r="G61" s="886"/>
      <c r="H61" s="886"/>
      <c r="I61" s="887"/>
    </row>
    <row r="62" spans="1:9" ht="14.45" customHeight="1">
      <c r="A62" s="998" t="s">
        <v>235</v>
      </c>
      <c r="B62" s="999"/>
      <c r="C62" s="999"/>
      <c r="D62" s="999"/>
      <c r="E62" s="999"/>
      <c r="F62" s="999"/>
      <c r="G62" s="999"/>
      <c r="H62" s="999"/>
      <c r="I62" s="1000"/>
    </row>
    <row r="63" spans="1:9" ht="14.45" customHeight="1">
      <c r="A63" s="54" t="s">
        <v>236</v>
      </c>
      <c r="B63" s="990" t="s">
        <v>237</v>
      </c>
      <c r="C63" s="991"/>
      <c r="D63" s="991"/>
      <c r="E63" s="991"/>
      <c r="F63" s="991"/>
      <c r="G63" s="992"/>
      <c r="H63" s="990" t="s">
        <v>192</v>
      </c>
      <c r="I63" s="997"/>
    </row>
    <row r="64" spans="1:9" ht="14.45" customHeight="1">
      <c r="A64" s="987" t="s">
        <v>149</v>
      </c>
      <c r="B64" s="840" t="s">
        <v>238</v>
      </c>
      <c r="C64" s="27" t="s">
        <v>239</v>
      </c>
      <c r="D64" s="27" t="s">
        <v>240</v>
      </c>
      <c r="E64" s="30" t="s">
        <v>241</v>
      </c>
      <c r="F64" s="27" t="s">
        <v>242</v>
      </c>
      <c r="G64" s="27" t="s">
        <v>243</v>
      </c>
      <c r="H64" s="993"/>
      <c r="I64" s="994"/>
    </row>
    <row r="65" spans="1:12">
      <c r="A65" s="987"/>
      <c r="B65" s="840"/>
      <c r="C65" s="22" t="s">
        <v>173</v>
      </c>
      <c r="D65" s="31"/>
      <c r="E65" s="23"/>
      <c r="F65" s="59"/>
      <c r="G65" s="32">
        <v>0.06</v>
      </c>
      <c r="H65" s="995"/>
      <c r="I65" s="996"/>
      <c r="K65" s="18"/>
    </row>
    <row r="66" spans="1:12" ht="14.45" customHeight="1">
      <c r="A66" s="987" t="s">
        <v>150</v>
      </c>
      <c r="B66" s="840" t="s">
        <v>244</v>
      </c>
      <c r="C66" s="27" t="s">
        <v>239</v>
      </c>
      <c r="D66" s="27" t="s">
        <v>240</v>
      </c>
      <c r="E66" s="27"/>
      <c r="F66" s="27" t="s">
        <v>242</v>
      </c>
      <c r="G66" s="27" t="s">
        <v>243</v>
      </c>
      <c r="H66" s="993"/>
      <c r="I66" s="994"/>
    </row>
    <row r="67" spans="1:12" ht="14.45" customHeight="1">
      <c r="A67" s="987"/>
      <c r="B67" s="840"/>
      <c r="C67" s="22" t="s">
        <v>173</v>
      </c>
      <c r="D67" s="31"/>
      <c r="E67" s="23"/>
      <c r="F67" s="59"/>
      <c r="G67" s="32">
        <v>0.2</v>
      </c>
      <c r="H67" s="995"/>
      <c r="I67" s="996"/>
      <c r="L67" s="33"/>
    </row>
    <row r="68" spans="1:12" ht="14.45" customHeight="1">
      <c r="A68" s="20" t="s">
        <v>151</v>
      </c>
      <c r="B68" s="913" t="s">
        <v>245</v>
      </c>
      <c r="C68" s="914"/>
      <c r="D68" s="914"/>
      <c r="E68" s="914"/>
      <c r="F68" s="914"/>
      <c r="G68" s="915"/>
      <c r="H68" s="924"/>
      <c r="I68" s="925"/>
    </row>
    <row r="69" spans="1:12">
      <c r="A69" s="20" t="s">
        <v>152</v>
      </c>
      <c r="B69" s="913" t="s">
        <v>246</v>
      </c>
      <c r="C69" s="914"/>
      <c r="D69" s="914"/>
      <c r="E69" s="914"/>
      <c r="F69" s="914"/>
      <c r="G69" s="915"/>
      <c r="H69" s="924"/>
      <c r="I69" s="925"/>
    </row>
    <row r="70" spans="1:12">
      <c r="A70" s="20" t="s">
        <v>153</v>
      </c>
      <c r="B70" s="913" t="s">
        <v>85</v>
      </c>
      <c r="C70" s="914"/>
      <c r="D70" s="914"/>
      <c r="E70" s="914"/>
      <c r="F70" s="914"/>
      <c r="G70" s="915"/>
      <c r="H70" s="924"/>
      <c r="I70" s="925"/>
    </row>
    <row r="71" spans="1:12">
      <c r="A71" s="20" t="s">
        <v>154</v>
      </c>
      <c r="B71" s="913" t="s">
        <v>86</v>
      </c>
      <c r="C71" s="914"/>
      <c r="D71" s="914"/>
      <c r="E71" s="914"/>
      <c r="F71" s="914"/>
      <c r="G71" s="915"/>
      <c r="H71" s="924"/>
      <c r="I71" s="925"/>
    </row>
    <row r="72" spans="1:12">
      <c r="A72" s="56" t="s">
        <v>210</v>
      </c>
      <c r="B72" s="973" t="s">
        <v>247</v>
      </c>
      <c r="C72" s="974"/>
      <c r="D72" s="974"/>
      <c r="E72" s="974"/>
      <c r="F72" s="974"/>
      <c r="G72" s="975"/>
      <c r="H72" s="981"/>
      <c r="I72" s="982"/>
    </row>
    <row r="73" spans="1:12" ht="12.75" thickBot="1">
      <c r="A73" s="968" t="s">
        <v>221</v>
      </c>
      <c r="B73" s="969"/>
      <c r="C73" s="969"/>
      <c r="D73" s="969"/>
      <c r="E73" s="969"/>
      <c r="F73" s="969"/>
      <c r="G73" s="970"/>
      <c r="H73" s="966"/>
      <c r="I73" s="967"/>
    </row>
    <row r="74" spans="1:12" ht="12.75" thickBot="1">
      <c r="A74" s="885"/>
      <c r="B74" s="886"/>
      <c r="C74" s="886"/>
      <c r="D74" s="886"/>
      <c r="E74" s="886"/>
      <c r="F74" s="886"/>
      <c r="G74" s="886"/>
      <c r="H74" s="886"/>
      <c r="I74" s="887"/>
    </row>
    <row r="75" spans="1:12" ht="14.45" customHeight="1">
      <c r="A75" s="978" t="s">
        <v>248</v>
      </c>
      <c r="B75" s="979"/>
      <c r="C75" s="979"/>
      <c r="D75" s="979"/>
      <c r="E75" s="979"/>
      <c r="F75" s="979"/>
      <c r="G75" s="979"/>
      <c r="H75" s="979"/>
      <c r="I75" s="980"/>
    </row>
    <row r="76" spans="1:12" ht="14.45" customHeight="1">
      <c r="A76" s="52">
        <v>2</v>
      </c>
      <c r="B76" s="951" t="s">
        <v>249</v>
      </c>
      <c r="C76" s="952"/>
      <c r="D76" s="952"/>
      <c r="E76" s="952"/>
      <c r="F76" s="952"/>
      <c r="G76" s="953"/>
      <c r="H76" s="983" t="s">
        <v>192</v>
      </c>
      <c r="I76" s="984"/>
    </row>
    <row r="77" spans="1:12" ht="14.45" customHeight="1">
      <c r="A77" s="20" t="s">
        <v>218</v>
      </c>
      <c r="B77" s="913" t="s">
        <v>584</v>
      </c>
      <c r="C77" s="914"/>
      <c r="D77" s="914"/>
      <c r="E77" s="914"/>
      <c r="F77" s="914"/>
      <c r="G77" s="915"/>
      <c r="H77" s="985">
        <f>H48</f>
        <v>0</v>
      </c>
      <c r="I77" s="986"/>
    </row>
    <row r="78" spans="1:12" ht="14.45" customHeight="1">
      <c r="A78" s="20" t="s">
        <v>223</v>
      </c>
      <c r="B78" s="913" t="s">
        <v>224</v>
      </c>
      <c r="C78" s="914"/>
      <c r="D78" s="914"/>
      <c r="E78" s="914"/>
      <c r="F78" s="914"/>
      <c r="G78" s="915"/>
      <c r="H78" s="985">
        <f>H60</f>
        <v>0</v>
      </c>
      <c r="I78" s="986"/>
    </row>
    <row r="79" spans="1:12" ht="14.45" customHeight="1">
      <c r="A79" s="56" t="s">
        <v>236</v>
      </c>
      <c r="B79" s="973" t="s">
        <v>237</v>
      </c>
      <c r="C79" s="974"/>
      <c r="D79" s="974"/>
      <c r="E79" s="974"/>
      <c r="F79" s="974"/>
      <c r="G79" s="975"/>
      <c r="H79" s="976">
        <f>H73</f>
        <v>0</v>
      </c>
      <c r="I79" s="977"/>
    </row>
    <row r="80" spans="1:12" ht="12.75" thickBot="1">
      <c r="A80" s="968" t="s">
        <v>221</v>
      </c>
      <c r="B80" s="969"/>
      <c r="C80" s="969"/>
      <c r="D80" s="969"/>
      <c r="E80" s="969"/>
      <c r="F80" s="969"/>
      <c r="G80" s="970"/>
      <c r="H80" s="971">
        <f>SUM(H77:I79)</f>
        <v>0</v>
      </c>
      <c r="I80" s="972"/>
    </row>
    <row r="81" spans="1:9" ht="12.75" thickBot="1">
      <c r="A81" s="885"/>
      <c r="B81" s="886"/>
      <c r="C81" s="886"/>
      <c r="D81" s="886"/>
      <c r="E81" s="886"/>
      <c r="F81" s="886"/>
      <c r="G81" s="886"/>
      <c r="H81" s="886"/>
      <c r="I81" s="887"/>
    </row>
    <row r="82" spans="1:9" ht="14.45" customHeight="1" thickBot="1">
      <c r="A82" s="956" t="s">
        <v>585</v>
      </c>
      <c r="B82" s="957"/>
      <c r="C82" s="957"/>
      <c r="D82" s="957"/>
      <c r="E82" s="957"/>
      <c r="F82" s="957"/>
      <c r="G82" s="957"/>
      <c r="H82" s="957"/>
      <c r="I82" s="958"/>
    </row>
    <row r="83" spans="1:9" ht="12" customHeight="1">
      <c r="A83" s="52">
        <v>3</v>
      </c>
      <c r="B83" s="959" t="s">
        <v>586</v>
      </c>
      <c r="C83" s="959"/>
      <c r="D83" s="959"/>
      <c r="E83" s="959"/>
      <c r="F83" s="954" t="s">
        <v>193</v>
      </c>
      <c r="G83" s="954"/>
      <c r="H83" s="954" t="s">
        <v>192</v>
      </c>
      <c r="I83" s="955"/>
    </row>
    <row r="84" spans="1:9">
      <c r="A84" s="20" t="s">
        <v>149</v>
      </c>
      <c r="B84" s="904" t="s">
        <v>587</v>
      </c>
      <c r="C84" s="904"/>
      <c r="D84" s="904"/>
      <c r="E84" s="904"/>
      <c r="F84" s="905">
        <v>4.1999999999999997E-3</v>
      </c>
      <c r="G84" s="905"/>
      <c r="H84" s="871"/>
      <c r="I84" s="872"/>
    </row>
    <row r="85" spans="1:9" ht="14.45" customHeight="1">
      <c r="A85" s="20" t="s">
        <v>150</v>
      </c>
      <c r="B85" s="904" t="s">
        <v>588</v>
      </c>
      <c r="C85" s="904"/>
      <c r="D85" s="904"/>
      <c r="E85" s="904"/>
      <c r="F85" s="905">
        <f>F84*G59</f>
        <v>2.9999999999999997E-4</v>
      </c>
      <c r="G85" s="905"/>
      <c r="H85" s="871"/>
      <c r="I85" s="872"/>
    </row>
    <row r="86" spans="1:9" ht="14.45" customHeight="1">
      <c r="A86" s="20" t="s">
        <v>151</v>
      </c>
      <c r="B86" s="904" t="s">
        <v>589</v>
      </c>
      <c r="C86" s="904"/>
      <c r="D86" s="904"/>
      <c r="E86" s="904"/>
      <c r="F86" s="905">
        <v>2.0999999999999999E-3</v>
      </c>
      <c r="G86" s="905"/>
      <c r="H86" s="871"/>
      <c r="I86" s="872"/>
    </row>
    <row r="87" spans="1:9" ht="13.15" customHeight="1">
      <c r="A87" s="20" t="s">
        <v>152</v>
      </c>
      <c r="B87" s="904" t="s">
        <v>590</v>
      </c>
      <c r="C87" s="904"/>
      <c r="D87" s="904"/>
      <c r="E87" s="904"/>
      <c r="F87" s="962">
        <v>1.9400000000000001E-2</v>
      </c>
      <c r="G87" s="963"/>
      <c r="H87" s="871"/>
      <c r="I87" s="872"/>
    </row>
    <row r="88" spans="1:9" ht="28.5" customHeight="1">
      <c r="A88" s="20" t="s">
        <v>153</v>
      </c>
      <c r="B88" s="904" t="s">
        <v>591</v>
      </c>
      <c r="C88" s="904"/>
      <c r="D88" s="904"/>
      <c r="E88" s="904"/>
      <c r="F88" s="964">
        <f>G60*F87</f>
        <v>7.1000000000000004E-3</v>
      </c>
      <c r="G88" s="965"/>
      <c r="H88" s="871"/>
      <c r="I88" s="872"/>
    </row>
    <row r="89" spans="1:9" ht="14.45" customHeight="1">
      <c r="A89" s="20" t="s">
        <v>154</v>
      </c>
      <c r="B89" s="904" t="s">
        <v>592</v>
      </c>
      <c r="C89" s="904"/>
      <c r="D89" s="904"/>
      <c r="E89" s="904"/>
      <c r="F89" s="960">
        <v>3.2000000000000001E-2</v>
      </c>
      <c r="G89" s="961"/>
      <c r="H89" s="871"/>
      <c r="I89" s="872"/>
    </row>
    <row r="90" spans="1:9" ht="12.75" thickBot="1">
      <c r="A90" s="936" t="s">
        <v>221</v>
      </c>
      <c r="B90" s="937"/>
      <c r="C90" s="937"/>
      <c r="D90" s="937"/>
      <c r="E90" s="937"/>
      <c r="F90" s="939">
        <f>SUM(F84:G89)</f>
        <v>6.5100000000000005E-2</v>
      </c>
      <c r="G90" s="939"/>
      <c r="H90" s="943"/>
      <c r="I90" s="944"/>
    </row>
    <row r="91" spans="1:9" ht="12.75" thickBot="1">
      <c r="A91" s="885"/>
      <c r="B91" s="886"/>
      <c r="C91" s="886"/>
      <c r="D91" s="886"/>
      <c r="E91" s="886"/>
      <c r="F91" s="886"/>
      <c r="G91" s="886"/>
      <c r="H91" s="886"/>
      <c r="I91" s="887"/>
    </row>
    <row r="92" spans="1:9" ht="12" customHeight="1">
      <c r="A92" s="919" t="s">
        <v>593</v>
      </c>
      <c r="B92" s="920"/>
      <c r="C92" s="920"/>
      <c r="D92" s="920"/>
      <c r="E92" s="920"/>
      <c r="F92" s="920"/>
      <c r="G92" s="920"/>
      <c r="H92" s="920"/>
      <c r="I92" s="921"/>
    </row>
    <row r="93" spans="1:9" ht="12" customHeight="1">
      <c r="A93" s="946" t="s">
        <v>594</v>
      </c>
      <c r="B93" s="842"/>
      <c r="C93" s="842"/>
      <c r="D93" s="842"/>
      <c r="E93" s="842"/>
      <c r="F93" s="842"/>
      <c r="G93" s="842"/>
      <c r="H93" s="842"/>
      <c r="I93" s="931"/>
    </row>
    <row r="94" spans="1:9" ht="14.45" customHeight="1">
      <c r="A94" s="53" t="s">
        <v>595</v>
      </c>
      <c r="B94" s="876" t="s">
        <v>596</v>
      </c>
      <c r="C94" s="876"/>
      <c r="D94" s="876"/>
      <c r="E94" s="876"/>
      <c r="F94" s="842" t="s">
        <v>193</v>
      </c>
      <c r="G94" s="842"/>
      <c r="H94" s="842" t="s">
        <v>192</v>
      </c>
      <c r="I94" s="931"/>
    </row>
    <row r="95" spans="1:9" ht="14.45" customHeight="1">
      <c r="A95" s="20" t="s">
        <v>149</v>
      </c>
      <c r="B95" s="904" t="s">
        <v>597</v>
      </c>
      <c r="C95" s="904"/>
      <c r="D95" s="904"/>
      <c r="E95" s="904"/>
      <c r="F95" s="945">
        <v>8.3299999999999999E-2</v>
      </c>
      <c r="G95" s="945">
        <f>((1/12)+(1/12/3))/12</f>
        <v>9.2599999999999991E-3</v>
      </c>
      <c r="H95" s="871"/>
      <c r="I95" s="872"/>
    </row>
    <row r="96" spans="1:9" ht="14.45" customHeight="1">
      <c r="A96" s="20" t="s">
        <v>150</v>
      </c>
      <c r="B96" s="904" t="s">
        <v>598</v>
      </c>
      <c r="C96" s="904"/>
      <c r="D96" s="904"/>
      <c r="E96" s="904"/>
      <c r="F96" s="905">
        <v>2.2200000000000001E-2</v>
      </c>
      <c r="G96" s="905">
        <f>15/12/30</f>
        <v>4.1700000000000001E-2</v>
      </c>
      <c r="H96" s="871"/>
      <c r="I96" s="872"/>
    </row>
    <row r="97" spans="1:10" ht="14.45" customHeight="1">
      <c r="A97" s="20" t="s">
        <v>151</v>
      </c>
      <c r="B97" s="904" t="s">
        <v>599</v>
      </c>
      <c r="C97" s="904"/>
      <c r="D97" s="904"/>
      <c r="E97" s="904"/>
      <c r="F97" s="947">
        <f>4%/100</f>
        <v>4.0000000000000002E-4</v>
      </c>
      <c r="G97" s="905">
        <f>(4.16/30/12)*0.015</f>
        <v>2.0000000000000001E-4</v>
      </c>
      <c r="H97" s="871"/>
      <c r="I97" s="872"/>
    </row>
    <row r="98" spans="1:10" ht="14.45" customHeight="1">
      <c r="A98" s="20" t="s">
        <v>152</v>
      </c>
      <c r="B98" s="904" t="s">
        <v>600</v>
      </c>
      <c r="C98" s="904"/>
      <c r="D98" s="904"/>
      <c r="E98" s="904"/>
      <c r="F98" s="905">
        <v>2.0000000000000001E-4</v>
      </c>
      <c r="G98" s="905">
        <f>(15/30/12)*0.0078</f>
        <v>2.9999999999999997E-4</v>
      </c>
      <c r="H98" s="871"/>
      <c r="I98" s="872"/>
    </row>
    <row r="99" spans="1:10" ht="14.45" customHeight="1">
      <c r="A99" s="20" t="s">
        <v>153</v>
      </c>
      <c r="B99" s="904" t="s">
        <v>601</v>
      </c>
      <c r="C99" s="904"/>
      <c r="D99" s="904"/>
      <c r="E99" s="904"/>
      <c r="F99" s="905">
        <v>1.4E-3</v>
      </c>
      <c r="G99" s="905">
        <f>(120/30)*0.05*(0.0358/12)</f>
        <v>5.9999999999999995E-4</v>
      </c>
      <c r="H99" s="871"/>
      <c r="I99" s="872"/>
    </row>
    <row r="100" spans="1:10" ht="14.45" customHeight="1">
      <c r="A100" s="20" t="s">
        <v>154</v>
      </c>
      <c r="B100" s="904" t="s">
        <v>37</v>
      </c>
      <c r="C100" s="904"/>
      <c r="D100" s="904"/>
      <c r="E100" s="904"/>
      <c r="F100" s="905"/>
      <c r="G100" s="905"/>
      <c r="H100" s="871"/>
      <c r="I100" s="872"/>
    </row>
    <row r="101" spans="1:10" ht="12.75" thickBot="1">
      <c r="A101" s="902" t="s">
        <v>221</v>
      </c>
      <c r="B101" s="903"/>
      <c r="C101" s="903"/>
      <c r="D101" s="903"/>
      <c r="E101" s="903"/>
      <c r="F101" s="948">
        <f>SUM(F95:F100)</f>
        <v>0.1075</v>
      </c>
      <c r="G101" s="948"/>
      <c r="H101" s="949"/>
      <c r="I101" s="950"/>
    </row>
    <row r="102" spans="1:10" ht="12.75" thickBot="1">
      <c r="A102" s="885"/>
      <c r="B102" s="886"/>
      <c r="C102" s="886"/>
      <c r="D102" s="886"/>
      <c r="E102" s="886"/>
      <c r="F102" s="886"/>
      <c r="G102" s="886"/>
      <c r="H102" s="886"/>
      <c r="I102" s="887"/>
    </row>
    <row r="103" spans="1:10" ht="14.45" customHeight="1">
      <c r="A103" s="940" t="s">
        <v>602</v>
      </c>
      <c r="B103" s="941"/>
      <c r="C103" s="941"/>
      <c r="D103" s="941"/>
      <c r="E103" s="941"/>
      <c r="F103" s="941"/>
      <c r="G103" s="941"/>
      <c r="H103" s="941"/>
      <c r="I103" s="942"/>
    </row>
    <row r="104" spans="1:10" ht="14.45" customHeight="1">
      <c r="A104" s="53" t="s">
        <v>603</v>
      </c>
      <c r="B104" s="876" t="s">
        <v>604</v>
      </c>
      <c r="C104" s="876"/>
      <c r="D104" s="876"/>
      <c r="E104" s="876"/>
      <c r="F104" s="842" t="s">
        <v>193</v>
      </c>
      <c r="G104" s="842"/>
      <c r="H104" s="842" t="s">
        <v>192</v>
      </c>
      <c r="I104" s="931"/>
    </row>
    <row r="105" spans="1:10" ht="14.45" customHeight="1">
      <c r="A105" s="20" t="s">
        <v>149</v>
      </c>
      <c r="B105" s="1164" t="s">
        <v>605</v>
      </c>
      <c r="C105" s="883"/>
      <c r="D105" s="883"/>
      <c r="E105" s="884"/>
      <c r="F105" s="938"/>
      <c r="G105" s="938"/>
      <c r="H105" s="934">
        <v>0</v>
      </c>
      <c r="I105" s="935"/>
    </row>
    <row r="106" spans="1:10" ht="12.75" thickBot="1">
      <c r="A106" s="902" t="s">
        <v>221</v>
      </c>
      <c r="B106" s="903"/>
      <c r="C106" s="903"/>
      <c r="D106" s="903"/>
      <c r="E106" s="903"/>
      <c r="F106" s="903">
        <f>SUM(F105)</f>
        <v>0</v>
      </c>
      <c r="G106" s="903"/>
      <c r="H106" s="926">
        <f>SUM(H105)</f>
        <v>0</v>
      </c>
      <c r="I106" s="927"/>
    </row>
    <row r="107" spans="1:10" ht="12.75" thickBot="1">
      <c r="A107" s="885"/>
      <c r="B107" s="886"/>
      <c r="C107" s="886"/>
      <c r="D107" s="886"/>
      <c r="E107" s="886"/>
      <c r="F107" s="886"/>
      <c r="G107" s="886"/>
      <c r="H107" s="886"/>
      <c r="I107" s="887"/>
    </row>
    <row r="108" spans="1:10" ht="14.45" customHeight="1">
      <c r="A108" s="919" t="s">
        <v>606</v>
      </c>
      <c r="B108" s="920"/>
      <c r="C108" s="920"/>
      <c r="D108" s="920"/>
      <c r="E108" s="920"/>
      <c r="F108" s="920"/>
      <c r="G108" s="920"/>
      <c r="H108" s="920"/>
      <c r="I108" s="921"/>
    </row>
    <row r="109" spans="1:10" ht="14.45" customHeight="1">
      <c r="A109" s="49">
        <v>4</v>
      </c>
      <c r="B109" s="876" t="s">
        <v>249</v>
      </c>
      <c r="C109" s="876"/>
      <c r="D109" s="876"/>
      <c r="E109" s="876"/>
      <c r="F109" s="876"/>
      <c r="G109" s="876"/>
      <c r="H109" s="842" t="s">
        <v>192</v>
      </c>
      <c r="I109" s="931"/>
    </row>
    <row r="110" spans="1:10" ht="14.45" customHeight="1">
      <c r="A110" s="20" t="s">
        <v>595</v>
      </c>
      <c r="B110" s="904" t="s">
        <v>607</v>
      </c>
      <c r="C110" s="904"/>
      <c r="D110" s="904"/>
      <c r="E110" s="904"/>
      <c r="F110" s="904"/>
      <c r="G110" s="904"/>
      <c r="H110" s="934">
        <f>H101</f>
        <v>0</v>
      </c>
      <c r="I110" s="935"/>
    </row>
    <row r="111" spans="1:10" ht="12" customHeight="1">
      <c r="A111" s="20" t="s">
        <v>603</v>
      </c>
      <c r="B111" s="904" t="s">
        <v>604</v>
      </c>
      <c r="C111" s="904"/>
      <c r="D111" s="904"/>
      <c r="E111" s="904"/>
      <c r="F111" s="904"/>
      <c r="G111" s="904"/>
      <c r="H111" s="934">
        <f>H106</f>
        <v>0</v>
      </c>
      <c r="I111" s="935"/>
    </row>
    <row r="112" spans="1:10" ht="12.75" thickBot="1">
      <c r="A112" s="936" t="s">
        <v>221</v>
      </c>
      <c r="B112" s="937"/>
      <c r="C112" s="937"/>
      <c r="D112" s="937"/>
      <c r="E112" s="937"/>
      <c r="F112" s="937"/>
      <c r="G112" s="937"/>
      <c r="H112" s="932">
        <f>SUM(H110:I111)</f>
        <v>0</v>
      </c>
      <c r="I112" s="933"/>
      <c r="J112" s="34"/>
    </row>
    <row r="113" spans="1:9" ht="12.75" thickBot="1">
      <c r="A113" s="885"/>
      <c r="B113" s="886"/>
      <c r="C113" s="886"/>
      <c r="D113" s="886"/>
      <c r="E113" s="886"/>
      <c r="F113" s="886"/>
      <c r="G113" s="886"/>
      <c r="H113" s="886"/>
      <c r="I113" s="887"/>
    </row>
    <row r="114" spans="1:9" ht="14.45" customHeight="1">
      <c r="A114" s="919" t="s">
        <v>608</v>
      </c>
      <c r="B114" s="920"/>
      <c r="C114" s="920"/>
      <c r="D114" s="920"/>
      <c r="E114" s="920"/>
      <c r="F114" s="920"/>
      <c r="G114" s="920"/>
      <c r="H114" s="920"/>
      <c r="I114" s="921"/>
    </row>
    <row r="115" spans="1:9" ht="12" customHeight="1">
      <c r="A115" s="49">
        <v>5</v>
      </c>
      <c r="B115" s="928" t="s">
        <v>165</v>
      </c>
      <c r="C115" s="929"/>
      <c r="D115" s="929"/>
      <c r="E115" s="929"/>
      <c r="F115" s="929"/>
      <c r="G115" s="930"/>
      <c r="H115" s="908" t="s">
        <v>192</v>
      </c>
      <c r="I115" s="909"/>
    </row>
    <row r="116" spans="1:9" ht="14.45" customHeight="1">
      <c r="A116" s="20" t="s">
        <v>149</v>
      </c>
      <c r="B116" s="913" t="s">
        <v>609</v>
      </c>
      <c r="C116" s="914"/>
      <c r="D116" s="914"/>
      <c r="E116" s="914"/>
      <c r="F116" s="914"/>
      <c r="G116" s="915"/>
      <c r="H116" s="924">
        <v>0</v>
      </c>
      <c r="I116" s="925"/>
    </row>
    <row r="117" spans="1:9" ht="14.45" customHeight="1">
      <c r="A117" s="20" t="s">
        <v>150</v>
      </c>
      <c r="B117" s="913" t="s">
        <v>610</v>
      </c>
      <c r="C117" s="914"/>
      <c r="D117" s="914"/>
      <c r="E117" s="914"/>
      <c r="F117" s="914"/>
      <c r="G117" s="915"/>
      <c r="H117" s="924">
        <v>0</v>
      </c>
      <c r="I117" s="925"/>
    </row>
    <row r="118" spans="1:9" ht="14.45" customHeight="1">
      <c r="A118" s="20" t="s">
        <v>151</v>
      </c>
      <c r="B118" s="913" t="s">
        <v>611</v>
      </c>
      <c r="C118" s="914"/>
      <c r="D118" s="914"/>
      <c r="E118" s="914"/>
      <c r="F118" s="914"/>
      <c r="G118" s="915"/>
      <c r="H118" s="924">
        <v>0</v>
      </c>
      <c r="I118" s="925"/>
    </row>
    <row r="119" spans="1:9">
      <c r="A119" s="20" t="s">
        <v>152</v>
      </c>
      <c r="B119" s="913" t="s">
        <v>73</v>
      </c>
      <c r="C119" s="914"/>
      <c r="D119" s="914"/>
      <c r="E119" s="914"/>
      <c r="F119" s="914"/>
      <c r="G119" s="915"/>
      <c r="H119" s="924">
        <v>0</v>
      </c>
      <c r="I119" s="925"/>
    </row>
    <row r="120" spans="1:9" ht="12.75" thickBot="1">
      <c r="A120" s="916" t="s">
        <v>221</v>
      </c>
      <c r="B120" s="917"/>
      <c r="C120" s="917"/>
      <c r="D120" s="917"/>
      <c r="E120" s="917"/>
      <c r="F120" s="917"/>
      <c r="G120" s="918"/>
      <c r="H120" s="906">
        <f>SUM(H116:I119)</f>
        <v>0</v>
      </c>
      <c r="I120" s="907"/>
    </row>
    <row r="121" spans="1:9" ht="12.75" thickBot="1">
      <c r="A121" s="885"/>
      <c r="B121" s="886"/>
      <c r="C121" s="886"/>
      <c r="D121" s="886"/>
      <c r="E121" s="886"/>
      <c r="F121" s="886"/>
      <c r="G121" s="886"/>
      <c r="H121" s="886"/>
      <c r="I121" s="887"/>
    </row>
    <row r="122" spans="1:9" ht="14.45" customHeight="1">
      <c r="A122" s="919" t="s">
        <v>612</v>
      </c>
      <c r="B122" s="920"/>
      <c r="C122" s="920"/>
      <c r="D122" s="920"/>
      <c r="E122" s="920"/>
      <c r="F122" s="920"/>
      <c r="G122" s="920"/>
      <c r="H122" s="920"/>
      <c r="I122" s="921"/>
    </row>
    <row r="123" spans="1:9" ht="14.45" customHeight="1">
      <c r="A123" s="49">
        <v>6</v>
      </c>
      <c r="B123" s="910" t="s">
        <v>613</v>
      </c>
      <c r="C123" s="911"/>
      <c r="D123" s="911"/>
      <c r="E123" s="912"/>
      <c r="F123" s="908" t="s">
        <v>193</v>
      </c>
      <c r="G123" s="880"/>
      <c r="H123" s="908" t="s">
        <v>192</v>
      </c>
      <c r="I123" s="909"/>
    </row>
    <row r="124" spans="1:9" ht="14.45" customHeight="1">
      <c r="A124" s="49" t="s">
        <v>149</v>
      </c>
      <c r="B124" s="557" t="s">
        <v>741</v>
      </c>
      <c r="C124" s="558"/>
      <c r="D124" s="558"/>
      <c r="E124" s="559"/>
      <c r="F124" s="560"/>
      <c r="G124" s="556"/>
      <c r="H124" s="601">
        <f>H41+H60</f>
        <v>0</v>
      </c>
      <c r="I124" s="561"/>
    </row>
    <row r="125" spans="1:9">
      <c r="A125" s="20" t="s">
        <v>150</v>
      </c>
      <c r="B125" s="894" t="s">
        <v>614</v>
      </c>
      <c r="C125" s="895"/>
      <c r="D125" s="895"/>
      <c r="E125" s="896"/>
      <c r="F125" s="898"/>
      <c r="G125" s="899"/>
      <c r="H125" s="871">
        <f>H124*F125</f>
        <v>0</v>
      </c>
      <c r="I125" s="872"/>
    </row>
    <row r="126" spans="1:9">
      <c r="A126" s="20" t="s">
        <v>151</v>
      </c>
      <c r="B126" s="894" t="s">
        <v>144</v>
      </c>
      <c r="C126" s="895"/>
      <c r="D126" s="895"/>
      <c r="E126" s="896"/>
      <c r="F126" s="898"/>
      <c r="G126" s="899"/>
      <c r="H126" s="871">
        <f>H124*F126</f>
        <v>0</v>
      </c>
      <c r="I126" s="872"/>
    </row>
    <row r="127" spans="1:9">
      <c r="A127" s="878" t="s">
        <v>169</v>
      </c>
      <c r="B127" s="879"/>
      <c r="C127" s="879"/>
      <c r="D127" s="879"/>
      <c r="E127" s="880"/>
      <c r="F127" s="881"/>
      <c r="G127" s="882"/>
      <c r="H127" s="900">
        <f>SUM(H125:I126)</f>
        <v>0</v>
      </c>
      <c r="I127" s="901"/>
    </row>
    <row r="128" spans="1:9">
      <c r="A128" s="20" t="s">
        <v>152</v>
      </c>
      <c r="B128" s="894" t="s">
        <v>145</v>
      </c>
      <c r="C128" s="895"/>
      <c r="D128" s="895"/>
      <c r="E128" s="896"/>
      <c r="F128" s="898"/>
      <c r="G128" s="899"/>
      <c r="H128" s="897"/>
      <c r="I128" s="872"/>
    </row>
    <row r="129" spans="1:13" ht="12" customHeight="1">
      <c r="A129" s="865"/>
      <c r="B129" s="866"/>
      <c r="C129" s="867" t="s">
        <v>616</v>
      </c>
      <c r="D129" s="868"/>
      <c r="E129" s="21" t="s">
        <v>617</v>
      </c>
      <c r="F129" s="898"/>
      <c r="G129" s="899"/>
      <c r="H129" s="871"/>
      <c r="I129" s="872"/>
    </row>
    <row r="130" spans="1:13">
      <c r="A130" s="865" t="s">
        <v>618</v>
      </c>
      <c r="B130" s="866"/>
      <c r="C130" s="869"/>
      <c r="D130" s="870"/>
      <c r="E130" s="21" t="s">
        <v>619</v>
      </c>
      <c r="F130" s="898"/>
      <c r="G130" s="899"/>
      <c r="H130" s="871"/>
      <c r="I130" s="872"/>
    </row>
    <row r="131" spans="1:13">
      <c r="A131" s="865" t="s">
        <v>620</v>
      </c>
      <c r="B131" s="866"/>
      <c r="C131" s="883" t="s">
        <v>621</v>
      </c>
      <c r="D131" s="884"/>
      <c r="E131" s="21" t="s">
        <v>622</v>
      </c>
      <c r="F131" s="898"/>
      <c r="G131" s="899"/>
      <c r="H131" s="871">
        <f>H124*F131</f>
        <v>0</v>
      </c>
      <c r="I131" s="872"/>
    </row>
    <row r="132" spans="1:13">
      <c r="A132" s="878" t="s">
        <v>169</v>
      </c>
      <c r="B132" s="879"/>
      <c r="C132" s="879"/>
      <c r="D132" s="879"/>
      <c r="E132" s="880"/>
      <c r="F132" s="881"/>
      <c r="G132" s="882"/>
      <c r="H132" s="900">
        <f>SUM(H129:I131)</f>
        <v>0</v>
      </c>
      <c r="I132" s="901"/>
    </row>
    <row r="133" spans="1:13" ht="12.75" thickBot="1">
      <c r="A133" s="858" t="s">
        <v>221</v>
      </c>
      <c r="B133" s="859"/>
      <c r="C133" s="859"/>
      <c r="D133" s="859"/>
      <c r="E133" s="860"/>
      <c r="F133" s="892"/>
      <c r="G133" s="893"/>
      <c r="H133" s="888">
        <f>SUM(H127,H132)</f>
        <v>0</v>
      </c>
      <c r="I133" s="889"/>
    </row>
    <row r="134" spans="1:13" ht="12.75" thickBot="1">
      <c r="A134" s="885"/>
      <c r="B134" s="886"/>
      <c r="C134" s="886"/>
      <c r="D134" s="886"/>
      <c r="E134" s="886"/>
      <c r="F134" s="886"/>
      <c r="G134" s="886"/>
      <c r="H134" s="886"/>
      <c r="I134" s="887"/>
    </row>
    <row r="135" spans="1:13" ht="14.45" customHeight="1">
      <c r="A135" s="873" t="s">
        <v>623</v>
      </c>
      <c r="B135" s="874"/>
      <c r="C135" s="874"/>
      <c r="D135" s="874"/>
      <c r="E135" s="874"/>
      <c r="F135" s="874"/>
      <c r="G135" s="874"/>
      <c r="H135" s="874"/>
      <c r="I135" s="875"/>
    </row>
    <row r="136" spans="1:13" ht="14.45" customHeight="1">
      <c r="A136" s="890" t="s">
        <v>624</v>
      </c>
      <c r="B136" s="891"/>
      <c r="C136" s="891"/>
      <c r="D136" s="891"/>
      <c r="E136" s="891"/>
      <c r="F136" s="891"/>
      <c r="G136" s="891"/>
      <c r="H136" s="876"/>
      <c r="I136" s="877"/>
    </row>
    <row r="137" spans="1:13" ht="14.45" customHeight="1">
      <c r="A137" s="60" t="s">
        <v>149</v>
      </c>
      <c r="B137" s="840" t="s">
        <v>625</v>
      </c>
      <c r="C137" s="840"/>
      <c r="D137" s="840"/>
      <c r="E137" s="840"/>
      <c r="F137" s="840"/>
      <c r="G137" s="840"/>
      <c r="H137" s="836">
        <f>H41</f>
        <v>0</v>
      </c>
      <c r="I137" s="837"/>
    </row>
    <row r="138" spans="1:13" ht="14.45" customHeight="1">
      <c r="A138" s="60" t="s">
        <v>150</v>
      </c>
      <c r="B138" s="840" t="s">
        <v>626</v>
      </c>
      <c r="C138" s="840"/>
      <c r="D138" s="840"/>
      <c r="E138" s="840"/>
      <c r="F138" s="840"/>
      <c r="G138" s="840"/>
      <c r="H138" s="836">
        <f>H80</f>
        <v>0</v>
      </c>
      <c r="I138" s="837"/>
    </row>
    <row r="139" spans="1:13" ht="14.45" customHeight="1">
      <c r="A139" s="60" t="s">
        <v>151</v>
      </c>
      <c r="B139" s="840" t="s">
        <v>64</v>
      </c>
      <c r="C139" s="840"/>
      <c r="D139" s="840"/>
      <c r="E139" s="840"/>
      <c r="F139" s="840"/>
      <c r="G139" s="840"/>
      <c r="H139" s="836">
        <f>H90</f>
        <v>0</v>
      </c>
      <c r="I139" s="837"/>
    </row>
    <row r="140" spans="1:13" ht="14.45" customHeight="1">
      <c r="A140" s="60" t="s">
        <v>152</v>
      </c>
      <c r="B140" s="840" t="s">
        <v>65</v>
      </c>
      <c r="C140" s="840"/>
      <c r="D140" s="840"/>
      <c r="E140" s="840"/>
      <c r="F140" s="840"/>
      <c r="G140" s="840"/>
      <c r="H140" s="836">
        <f>H112</f>
        <v>0</v>
      </c>
      <c r="I140" s="837"/>
    </row>
    <row r="141" spans="1:13" ht="14.45" customHeight="1">
      <c r="A141" s="60" t="s">
        <v>153</v>
      </c>
      <c r="B141" s="840" t="s">
        <v>66</v>
      </c>
      <c r="C141" s="840"/>
      <c r="D141" s="840"/>
      <c r="E141" s="840"/>
      <c r="F141" s="840"/>
      <c r="G141" s="840"/>
      <c r="H141" s="836">
        <f>H120</f>
        <v>0</v>
      </c>
      <c r="I141" s="837"/>
    </row>
    <row r="142" spans="1:13" ht="14.45" customHeight="1">
      <c r="A142" s="841" t="s">
        <v>67</v>
      </c>
      <c r="B142" s="842"/>
      <c r="C142" s="842"/>
      <c r="D142" s="842"/>
      <c r="E142" s="842"/>
      <c r="F142" s="842"/>
      <c r="G142" s="842"/>
      <c r="H142" s="838">
        <f>SUM(H137:I141)</f>
        <v>0</v>
      </c>
      <c r="I142" s="839"/>
      <c r="J142" s="35"/>
      <c r="K142" s="35"/>
      <c r="M142" s="36"/>
    </row>
    <row r="143" spans="1:13" ht="14.45" customHeight="1">
      <c r="A143" s="60" t="s">
        <v>154</v>
      </c>
      <c r="B143" s="840" t="s">
        <v>68</v>
      </c>
      <c r="C143" s="840"/>
      <c r="D143" s="840"/>
      <c r="E143" s="840"/>
      <c r="F143" s="840"/>
      <c r="G143" s="840"/>
      <c r="H143" s="836">
        <f>H133</f>
        <v>0</v>
      </c>
      <c r="I143" s="837"/>
    </row>
    <row r="144" spans="1:13" ht="14.45" customHeight="1" thickBot="1">
      <c r="A144" s="863" t="s">
        <v>69</v>
      </c>
      <c r="B144" s="864"/>
      <c r="C144" s="864"/>
      <c r="D144" s="864"/>
      <c r="E144" s="864"/>
      <c r="F144" s="864"/>
      <c r="G144" s="864"/>
      <c r="H144" s="861">
        <f>SUM(H41,H48,H60,H73,H90,H101,H106,H120,H127)/(1-F132)</f>
        <v>0</v>
      </c>
      <c r="I144" s="862"/>
      <c r="J144" s="35"/>
      <c r="K144" s="35"/>
    </row>
    <row r="145" spans="1:11" ht="12.75" thickBot="1">
      <c r="A145" s="835"/>
      <c r="B145" s="835"/>
      <c r="C145" s="835"/>
      <c r="D145" s="835"/>
      <c r="E145" s="835"/>
      <c r="F145" s="835"/>
      <c r="G145" s="835"/>
      <c r="H145" s="835"/>
      <c r="I145" s="835"/>
    </row>
    <row r="146" spans="1:11" ht="14.45" customHeight="1">
      <c r="A146" s="873" t="s">
        <v>70</v>
      </c>
      <c r="B146" s="874"/>
      <c r="C146" s="874"/>
      <c r="D146" s="874"/>
      <c r="E146" s="874"/>
      <c r="F146" s="874"/>
      <c r="G146" s="874"/>
      <c r="H146" s="874"/>
      <c r="I146" s="875"/>
      <c r="K146" s="35"/>
    </row>
    <row r="147" spans="1:11" ht="14.45" customHeight="1">
      <c r="A147" s="1191" t="s">
        <v>71</v>
      </c>
      <c r="B147" s="840"/>
      <c r="C147" s="840"/>
      <c r="D147" s="840"/>
      <c r="E147" s="840"/>
      <c r="F147" s="840"/>
      <c r="G147" s="840"/>
      <c r="H147" s="1185">
        <f>H144</f>
        <v>0</v>
      </c>
      <c r="I147" s="1186"/>
    </row>
    <row r="148" spans="1:11" ht="14.45" customHeight="1">
      <c r="A148" s="1191" t="s">
        <v>72</v>
      </c>
      <c r="B148" s="840"/>
      <c r="C148" s="840"/>
      <c r="D148" s="840"/>
      <c r="E148" s="840"/>
      <c r="F148" s="840"/>
      <c r="G148" s="840"/>
      <c r="H148" s="1192">
        <f>F25</f>
        <v>1</v>
      </c>
      <c r="I148" s="1186"/>
    </row>
    <row r="149" spans="1:11" ht="14.45" customHeight="1" thickBot="1">
      <c r="A149" s="1189" t="s">
        <v>156</v>
      </c>
      <c r="B149" s="1190"/>
      <c r="C149" s="1190"/>
      <c r="D149" s="1190"/>
      <c r="E149" s="1190"/>
      <c r="F149" s="1190"/>
      <c r="G149" s="1190"/>
      <c r="H149" s="1183">
        <f>H147*H148</f>
        <v>0</v>
      </c>
      <c r="I149" s="1184"/>
      <c r="J149" s="600"/>
      <c r="K149" s="43" t="s">
        <v>736</v>
      </c>
    </row>
    <row r="152" spans="1:11" ht="15">
      <c r="B152"/>
      <c r="C152"/>
      <c r="D152"/>
      <c r="E152"/>
      <c r="F152"/>
      <c r="G152"/>
      <c r="H152"/>
      <c r="J152" s="42"/>
    </row>
    <row r="153" spans="1:11" ht="15">
      <c r="B153"/>
      <c r="C153"/>
      <c r="D153"/>
      <c r="E153"/>
      <c r="F153"/>
      <c r="G153"/>
      <c r="H153"/>
    </row>
    <row r="154" spans="1:11" ht="15">
      <c r="B154"/>
      <c r="C154"/>
      <c r="D154"/>
      <c r="E154"/>
      <c r="F154"/>
      <c r="G154"/>
      <c r="H154"/>
    </row>
    <row r="155" spans="1:11" ht="15">
      <c r="B155"/>
      <c r="C155"/>
      <c r="D155"/>
      <c r="E155"/>
      <c r="F155"/>
      <c r="G155"/>
      <c r="H155"/>
    </row>
    <row r="156" spans="1:11" ht="15">
      <c r="B156"/>
      <c r="C156"/>
      <c r="D156"/>
      <c r="E156"/>
      <c r="F156"/>
      <c r="G156"/>
      <c r="H156"/>
    </row>
    <row r="157" spans="1:11" ht="15">
      <c r="B157"/>
      <c r="C157"/>
      <c r="D157"/>
      <c r="E157"/>
      <c r="F157"/>
      <c r="G157"/>
      <c r="H157"/>
    </row>
    <row r="158" spans="1:11" ht="15">
      <c r="B158"/>
      <c r="C158"/>
      <c r="D158"/>
      <c r="E158"/>
      <c r="F158"/>
      <c r="G158"/>
      <c r="H158"/>
    </row>
  </sheetData>
  <mergeCells count="292">
    <mergeCell ref="H139:I139"/>
    <mergeCell ref="H138:I138"/>
    <mergeCell ref="B140:G140"/>
    <mergeCell ref="F130:G130"/>
    <mergeCell ref="A134:I134"/>
    <mergeCell ref="H136:I136"/>
    <mergeCell ref="F131:G131"/>
    <mergeCell ref="A131:B131"/>
    <mergeCell ref="C131:D131"/>
    <mergeCell ref="A130:B130"/>
    <mergeCell ref="H131:I131"/>
    <mergeCell ref="B137:G137"/>
    <mergeCell ref="H137:I137"/>
    <mergeCell ref="F132:G132"/>
    <mergeCell ref="H132:I132"/>
    <mergeCell ref="A135:I135"/>
    <mergeCell ref="A133:E133"/>
    <mergeCell ref="A136:G136"/>
    <mergeCell ref="F133:G133"/>
    <mergeCell ref="A132:E132"/>
    <mergeCell ref="H133:I133"/>
    <mergeCell ref="C129:D130"/>
    <mergeCell ref="H130:I130"/>
    <mergeCell ref="H127:I127"/>
    <mergeCell ref="A149:G149"/>
    <mergeCell ref="H149:I149"/>
    <mergeCell ref="H148:I148"/>
    <mergeCell ref="A148:G148"/>
    <mergeCell ref="A129:B129"/>
    <mergeCell ref="F129:G129"/>
    <mergeCell ref="H129:I129"/>
    <mergeCell ref="H144:I144"/>
    <mergeCell ref="B143:G143"/>
    <mergeCell ref="H141:I141"/>
    <mergeCell ref="A144:G144"/>
    <mergeCell ref="H143:I143"/>
    <mergeCell ref="H142:I142"/>
    <mergeCell ref="A142:G142"/>
    <mergeCell ref="B141:G141"/>
    <mergeCell ref="A146:I146"/>
    <mergeCell ref="B139:G139"/>
    <mergeCell ref="H147:I147"/>
    <mergeCell ref="A147:G147"/>
    <mergeCell ref="A145:I145"/>
    <mergeCell ref="B138:G138"/>
    <mergeCell ref="H140:I140"/>
    <mergeCell ref="B126:E126"/>
    <mergeCell ref="H125:I125"/>
    <mergeCell ref="F125:G125"/>
    <mergeCell ref="F126:G126"/>
    <mergeCell ref="H126:I126"/>
    <mergeCell ref="B125:E125"/>
    <mergeCell ref="F127:G127"/>
    <mergeCell ref="A127:E127"/>
    <mergeCell ref="F128:G128"/>
    <mergeCell ref="B128:E128"/>
    <mergeCell ref="H128:I128"/>
    <mergeCell ref="H106:I106"/>
    <mergeCell ref="A103:I103"/>
    <mergeCell ref="B109:G109"/>
    <mergeCell ref="H104:I104"/>
    <mergeCell ref="H120:I120"/>
    <mergeCell ref="A122:I122"/>
    <mergeCell ref="B123:E123"/>
    <mergeCell ref="B118:G118"/>
    <mergeCell ref="B119:G119"/>
    <mergeCell ref="H123:I123"/>
    <mergeCell ref="F123:G123"/>
    <mergeCell ref="A121:I121"/>
    <mergeCell ref="A120:G120"/>
    <mergeCell ref="H119:I119"/>
    <mergeCell ref="A101:E101"/>
    <mergeCell ref="H99:I99"/>
    <mergeCell ref="F99:G99"/>
    <mergeCell ref="H101:I101"/>
    <mergeCell ref="H98:I98"/>
    <mergeCell ref="A114:I114"/>
    <mergeCell ref="H117:I117"/>
    <mergeCell ref="H118:I118"/>
    <mergeCell ref="B115:G115"/>
    <mergeCell ref="H115:I115"/>
    <mergeCell ref="B116:G116"/>
    <mergeCell ref="B117:G117"/>
    <mergeCell ref="H116:I116"/>
    <mergeCell ref="A113:I113"/>
    <mergeCell ref="H112:I112"/>
    <mergeCell ref="A112:G112"/>
    <mergeCell ref="B110:G110"/>
    <mergeCell ref="H111:I111"/>
    <mergeCell ref="H110:I110"/>
    <mergeCell ref="B111:G111"/>
    <mergeCell ref="A108:I108"/>
    <mergeCell ref="A107:I107"/>
    <mergeCell ref="H109:I109"/>
    <mergeCell ref="A106:E106"/>
    <mergeCell ref="B78:G78"/>
    <mergeCell ref="B95:E95"/>
    <mergeCell ref="B104:E104"/>
    <mergeCell ref="F105:G105"/>
    <mergeCell ref="H105:I105"/>
    <mergeCell ref="F106:G106"/>
    <mergeCell ref="B105:E105"/>
    <mergeCell ref="F104:G104"/>
    <mergeCell ref="F95:G95"/>
    <mergeCell ref="H100:I100"/>
    <mergeCell ref="F100:G100"/>
    <mergeCell ref="B97:E97"/>
    <mergeCell ref="F98:G98"/>
    <mergeCell ref="F97:G97"/>
    <mergeCell ref="H95:I95"/>
    <mergeCell ref="H97:I97"/>
    <mergeCell ref="B98:E98"/>
    <mergeCell ref="F96:G96"/>
    <mergeCell ref="H96:I96"/>
    <mergeCell ref="A102:I102"/>
    <mergeCell ref="B100:E100"/>
    <mergeCell ref="B96:E96"/>
    <mergeCell ref="B99:E99"/>
    <mergeCell ref="F101:G101"/>
    <mergeCell ref="A75:I75"/>
    <mergeCell ref="H76:I76"/>
    <mergeCell ref="A66:A67"/>
    <mergeCell ref="B68:G68"/>
    <mergeCell ref="B76:G76"/>
    <mergeCell ref="H69:I69"/>
    <mergeCell ref="H70:I70"/>
    <mergeCell ref="B70:G70"/>
    <mergeCell ref="B89:E89"/>
    <mergeCell ref="H89:I89"/>
    <mergeCell ref="B88:E88"/>
    <mergeCell ref="B85:E85"/>
    <mergeCell ref="F85:G85"/>
    <mergeCell ref="B86:E86"/>
    <mergeCell ref="F86:G86"/>
    <mergeCell ref="H84:I84"/>
    <mergeCell ref="A81:I81"/>
    <mergeCell ref="A80:G80"/>
    <mergeCell ref="H77:I77"/>
    <mergeCell ref="F83:G83"/>
    <mergeCell ref="H78:I78"/>
    <mergeCell ref="B84:E84"/>
    <mergeCell ref="H83:I83"/>
    <mergeCell ref="A82:I82"/>
    <mergeCell ref="A93:I93"/>
    <mergeCell ref="H94:I94"/>
    <mergeCell ref="B94:E94"/>
    <mergeCell ref="F94:G94"/>
    <mergeCell ref="A90:E90"/>
    <mergeCell ref="A91:I91"/>
    <mergeCell ref="B87:E87"/>
    <mergeCell ref="F89:G89"/>
    <mergeCell ref="A92:I92"/>
    <mergeCell ref="B64:B65"/>
    <mergeCell ref="H57:I57"/>
    <mergeCell ref="H90:I90"/>
    <mergeCell ref="F90:G90"/>
    <mergeCell ref="B72:G72"/>
    <mergeCell ref="H73:I73"/>
    <mergeCell ref="A73:G73"/>
    <mergeCell ref="F88:G88"/>
    <mergeCell ref="H88:I88"/>
    <mergeCell ref="A74:I74"/>
    <mergeCell ref="H72:I72"/>
    <mergeCell ref="B77:G77"/>
    <mergeCell ref="B69:G69"/>
    <mergeCell ref="F87:G87"/>
    <mergeCell ref="H87:I87"/>
    <mergeCell ref="H79:I79"/>
    <mergeCell ref="H85:I85"/>
    <mergeCell ref="H86:I86"/>
    <mergeCell ref="B83:E83"/>
    <mergeCell ref="H80:I80"/>
    <mergeCell ref="B79:G79"/>
    <mergeCell ref="F84:G84"/>
    <mergeCell ref="B66:B67"/>
    <mergeCell ref="H66:I67"/>
    <mergeCell ref="H71:I71"/>
    <mergeCell ref="B71:G71"/>
    <mergeCell ref="A62:I62"/>
    <mergeCell ref="H51:I51"/>
    <mergeCell ref="B58:F58"/>
    <mergeCell ref="H58:I58"/>
    <mergeCell ref="B57:F57"/>
    <mergeCell ref="H59:I59"/>
    <mergeCell ref="H55:I55"/>
    <mergeCell ref="H53:I53"/>
    <mergeCell ref="H64:I65"/>
    <mergeCell ref="H60:I60"/>
    <mergeCell ref="H56:I56"/>
    <mergeCell ref="B52:F52"/>
    <mergeCell ref="B59:F59"/>
    <mergeCell ref="H52:I52"/>
    <mergeCell ref="B53:F53"/>
    <mergeCell ref="H63:I63"/>
    <mergeCell ref="A64:A65"/>
    <mergeCell ref="H68:I68"/>
    <mergeCell ref="B63:G63"/>
    <mergeCell ref="B55:F55"/>
    <mergeCell ref="A60:F60"/>
    <mergeCell ref="A61:I61"/>
    <mergeCell ref="B36:D36"/>
    <mergeCell ref="B35:D35"/>
    <mergeCell ref="B32:C32"/>
    <mergeCell ref="F38:G38"/>
    <mergeCell ref="F35:G35"/>
    <mergeCell ref="H35:I35"/>
    <mergeCell ref="H38:I38"/>
    <mergeCell ref="H37:I37"/>
    <mergeCell ref="H34:I34"/>
    <mergeCell ref="F37:G37"/>
    <mergeCell ref="B39:D39"/>
    <mergeCell ref="F41:G41"/>
    <mergeCell ref="F32:G32"/>
    <mergeCell ref="H39:I39"/>
    <mergeCell ref="H36:I36"/>
    <mergeCell ref="B45:E45"/>
    <mergeCell ref="B56:F56"/>
    <mergeCell ref="H54:I54"/>
    <mergeCell ref="H33:I33"/>
    <mergeCell ref="B37:D37"/>
    <mergeCell ref="B38:D38"/>
    <mergeCell ref="F36:G36"/>
    <mergeCell ref="F48:G48"/>
    <mergeCell ref="A44:I44"/>
    <mergeCell ref="F39:G39"/>
    <mergeCell ref="H48:I48"/>
    <mergeCell ref="A49:I49"/>
    <mergeCell ref="A50:I50"/>
    <mergeCell ref="B51:F51"/>
    <mergeCell ref="H32:I32"/>
    <mergeCell ref="F33:G33"/>
    <mergeCell ref="F34:G34"/>
    <mergeCell ref="B33:C33"/>
    <mergeCell ref="B34:E34"/>
    <mergeCell ref="A48:E48"/>
    <mergeCell ref="F40:G40"/>
    <mergeCell ref="B46:E46"/>
    <mergeCell ref="H46:I46"/>
    <mergeCell ref="H40:I40"/>
    <mergeCell ref="H45:I45"/>
    <mergeCell ref="A43:I43"/>
    <mergeCell ref="H47:I47"/>
    <mergeCell ref="F47:G47"/>
    <mergeCell ref="F46:G46"/>
    <mergeCell ref="B47:E47"/>
    <mergeCell ref="F45:G45"/>
    <mergeCell ref="B40:D40"/>
    <mergeCell ref="A41:E41"/>
    <mergeCell ref="H41:I41"/>
    <mergeCell ref="H24:I24"/>
    <mergeCell ref="B31:E31"/>
    <mergeCell ref="A27:I27"/>
    <mergeCell ref="H30:I30"/>
    <mergeCell ref="B30:G30"/>
    <mergeCell ref="A24:E24"/>
    <mergeCell ref="F24:G24"/>
    <mergeCell ref="F31:G31"/>
    <mergeCell ref="A29:I29"/>
    <mergeCell ref="H31:I31"/>
    <mergeCell ref="F25:I25"/>
    <mergeCell ref="A25:E25"/>
    <mergeCell ref="A23:E23"/>
    <mergeCell ref="F23:I23"/>
    <mergeCell ref="F20:I20"/>
    <mergeCell ref="A9:E9"/>
    <mergeCell ref="A19:E19"/>
    <mergeCell ref="A17:I17"/>
    <mergeCell ref="A22:E22"/>
    <mergeCell ref="F22:I22"/>
    <mergeCell ref="F9:I9"/>
    <mergeCell ref="F19:I19"/>
    <mergeCell ref="A15:I15"/>
    <mergeCell ref="F13:I13"/>
    <mergeCell ref="A21:E21"/>
    <mergeCell ref="F21:I21"/>
    <mergeCell ref="A20:E20"/>
    <mergeCell ref="F18:I18"/>
    <mergeCell ref="A18:E18"/>
    <mergeCell ref="A13:E13"/>
    <mergeCell ref="F12:I12"/>
    <mergeCell ref="F10:I10"/>
    <mergeCell ref="A10:E10"/>
    <mergeCell ref="A1:I1"/>
    <mergeCell ref="A2:I2"/>
    <mergeCell ref="A4:I4"/>
    <mergeCell ref="A7:I7"/>
    <mergeCell ref="H5:I5"/>
    <mergeCell ref="A12:E12"/>
    <mergeCell ref="F11:I11"/>
    <mergeCell ref="F8:I8"/>
    <mergeCell ref="A8:E8"/>
    <mergeCell ref="A11:E11"/>
  </mergeCells>
  <phoneticPr fontId="16" type="noConversion"/>
  <pageMargins left="0.70866141732283472" right="0.51181102362204722" top="0.62992125984251968" bottom="0.62992125984251968" header="0.31496062992125984" footer="0.31496062992125984"/>
  <pageSetup paperSize="9" scale="80" fitToHeight="3"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rgb="FF92D050"/>
  </sheetPr>
  <dimension ref="A1:M149"/>
  <sheetViews>
    <sheetView tabSelected="1" topLeftCell="A46" workbookViewId="0">
      <selection activeCell="F67" sqref="F67"/>
    </sheetView>
  </sheetViews>
  <sheetFormatPr defaultRowHeight="15"/>
  <cols>
    <col min="3" max="3" width="15.5703125" customWidth="1"/>
    <col min="4" max="4" width="13.42578125" customWidth="1"/>
    <col min="5" max="5" width="12" customWidth="1"/>
    <col min="7" max="7" width="11.140625" customWidth="1"/>
    <col min="9" max="9" width="16.7109375" customWidth="1"/>
    <col min="12" max="12" width="11.7109375" bestFit="1" customWidth="1"/>
  </cols>
  <sheetData>
    <row r="1" spans="1:12" s="14" customFormat="1" ht="18.75" customHeight="1">
      <c r="A1" s="1087" t="s">
        <v>747</v>
      </c>
      <c r="B1" s="1088"/>
      <c r="C1" s="1088"/>
      <c r="D1" s="1088"/>
      <c r="E1" s="1088"/>
      <c r="F1" s="1088"/>
      <c r="G1" s="1088"/>
      <c r="H1" s="1088"/>
      <c r="I1" s="1089"/>
      <c r="J1" s="13" t="s">
        <v>737</v>
      </c>
      <c r="L1" s="43"/>
    </row>
    <row r="2" spans="1:12" s="14" customFormat="1" ht="20.25" customHeight="1" thickBot="1">
      <c r="A2" s="1100"/>
      <c r="B2" s="1101"/>
      <c r="C2" s="1101"/>
      <c r="D2" s="1101"/>
      <c r="E2" s="1101"/>
      <c r="F2" s="1101"/>
      <c r="G2" s="1101"/>
      <c r="H2" s="1101"/>
      <c r="I2" s="1102"/>
      <c r="J2" s="13"/>
    </row>
    <row r="3" spans="1:12" s="14" customFormat="1" ht="15.6" customHeight="1" thickBot="1">
      <c r="A3" s="15"/>
      <c r="B3" s="15"/>
      <c r="C3" s="15"/>
      <c r="D3" s="15"/>
      <c r="E3" s="15"/>
      <c r="F3" s="15"/>
      <c r="G3" s="15"/>
      <c r="H3" s="15"/>
      <c r="I3" s="15"/>
    </row>
    <row r="4" spans="1:12" s="14" customFormat="1" ht="14.45" customHeight="1" thickBot="1">
      <c r="A4" s="1193" t="s">
        <v>196</v>
      </c>
      <c r="B4" s="1194"/>
      <c r="C4" s="1194"/>
      <c r="D4" s="1194"/>
      <c r="E4" s="1194"/>
      <c r="F4" s="1194"/>
      <c r="G4" s="1194"/>
      <c r="H4" s="1194"/>
      <c r="I4" s="1195"/>
    </row>
    <row r="5" spans="1:12" s="14" customFormat="1" ht="24.75" customHeight="1" thickBot="1">
      <c r="A5" s="48" t="s">
        <v>175</v>
      </c>
      <c r="B5" s="44" t="str">
        <f>'Sinteses de CCT''s'!C4</f>
        <v xml:space="preserve">Pregão Eletrônico nº </v>
      </c>
      <c r="C5" s="47" t="s">
        <v>176</v>
      </c>
      <c r="D5" s="45"/>
      <c r="E5" s="48" t="s">
        <v>186</v>
      </c>
      <c r="F5" s="46"/>
      <c r="G5" s="48" t="s">
        <v>174</v>
      </c>
      <c r="H5" s="1105"/>
      <c r="I5" s="1106"/>
    </row>
    <row r="6" spans="1:12" s="14" customFormat="1" ht="12.75" thickBot="1">
      <c r="A6" s="16"/>
      <c r="B6" s="17"/>
      <c r="C6" s="18"/>
      <c r="D6" s="19"/>
      <c r="E6" s="17"/>
      <c r="F6" s="18"/>
      <c r="G6" s="17"/>
      <c r="H6" s="17"/>
      <c r="I6" s="17"/>
    </row>
    <row r="7" spans="1:12" s="14" customFormat="1" ht="21" customHeight="1">
      <c r="A7" s="1198" t="s">
        <v>197</v>
      </c>
      <c r="B7" s="1199"/>
      <c r="C7" s="1199"/>
      <c r="D7" s="1199"/>
      <c r="E7" s="1199"/>
      <c r="F7" s="1199"/>
      <c r="G7" s="1199"/>
      <c r="H7" s="1199"/>
      <c r="I7" s="1200"/>
    </row>
    <row r="8" spans="1:12" s="14" customFormat="1">
      <c r="A8" s="1096" t="s">
        <v>198</v>
      </c>
      <c r="B8" s="1097"/>
      <c r="C8" s="1097"/>
      <c r="D8" s="1097"/>
      <c r="E8" s="1097"/>
      <c r="F8" s="1098" t="s">
        <v>199</v>
      </c>
      <c r="G8" s="1097"/>
      <c r="H8" s="1097"/>
      <c r="I8" s="1099"/>
    </row>
    <row r="9" spans="1:12" s="14" customFormat="1" ht="13.5" customHeight="1">
      <c r="A9" s="1064" t="s">
        <v>177</v>
      </c>
      <c r="B9" s="835"/>
      <c r="C9" s="835"/>
      <c r="D9" s="835"/>
      <c r="E9" s="835"/>
      <c r="F9" s="1104"/>
      <c r="G9" s="1056"/>
      <c r="H9" s="1056"/>
      <c r="I9" s="1057"/>
    </row>
    <row r="10" spans="1:12" s="14" customFormat="1" ht="13.5" customHeight="1">
      <c r="A10" s="1064" t="s">
        <v>178</v>
      </c>
      <c r="B10" s="835"/>
      <c r="C10" s="835"/>
      <c r="D10" s="835"/>
      <c r="E10" s="835"/>
      <c r="F10" s="1103" t="s">
        <v>182</v>
      </c>
      <c r="G10" s="1056"/>
      <c r="H10" s="1056"/>
      <c r="I10" s="1057"/>
    </row>
    <row r="11" spans="1:12" s="14" customFormat="1" ht="13.5" customHeight="1">
      <c r="A11" s="1064" t="s">
        <v>179</v>
      </c>
      <c r="B11" s="835"/>
      <c r="C11" s="835"/>
      <c r="D11" s="835"/>
      <c r="E11" s="835"/>
      <c r="F11" s="1103" t="str">
        <f>'Sinteses de CCT''s'!C10</f>
        <v>01/11/2023 a 31/10/2024</v>
      </c>
      <c r="G11" s="1056"/>
      <c r="H11" s="1056"/>
      <c r="I11" s="1057"/>
    </row>
    <row r="12" spans="1:12" s="14" customFormat="1" ht="13.5" customHeight="1">
      <c r="A12" s="1064" t="s">
        <v>180</v>
      </c>
      <c r="B12" s="1065"/>
      <c r="C12" s="1065"/>
      <c r="D12" s="1065"/>
      <c r="E12" s="1065"/>
      <c r="F12" s="1108" t="str">
        <f>'Sinteses de CCT''s'!C9</f>
        <v>SINDUSCON MG</v>
      </c>
      <c r="G12" s="1056"/>
      <c r="H12" s="1056"/>
      <c r="I12" s="1057"/>
    </row>
    <row r="13" spans="1:12" s="14" customFormat="1" ht="13.5" customHeight="1" thickBot="1">
      <c r="A13" s="1073" t="s">
        <v>181</v>
      </c>
      <c r="B13" s="1107"/>
      <c r="C13" s="1107"/>
      <c r="D13" s="1107"/>
      <c r="E13" s="1107"/>
      <c r="F13" s="1110">
        <v>12</v>
      </c>
      <c r="G13" s="1044"/>
      <c r="H13" s="1044"/>
      <c r="I13" s="1111"/>
    </row>
    <row r="14" spans="1:12" s="14" customFormat="1" ht="12">
      <c r="A14" s="16"/>
      <c r="B14" s="17"/>
      <c r="C14" s="18"/>
      <c r="D14" s="19"/>
      <c r="E14" s="17"/>
      <c r="F14" s="18"/>
      <c r="G14" s="17"/>
      <c r="H14" s="17"/>
      <c r="I14" s="17"/>
    </row>
    <row r="15" spans="1:12" s="14" customFormat="1" ht="14.45" customHeight="1">
      <c r="A15" s="745" t="s">
        <v>191</v>
      </c>
      <c r="B15" s="745"/>
      <c r="C15" s="745"/>
      <c r="D15" s="745"/>
      <c r="E15" s="745"/>
      <c r="F15" s="745"/>
      <c r="G15" s="745"/>
      <c r="H15" s="745"/>
      <c r="I15" s="745"/>
    </row>
    <row r="16" spans="1:12" s="14" customFormat="1" ht="8.25" customHeight="1" thickBot="1">
      <c r="A16" s="15"/>
      <c r="B16" s="15"/>
      <c r="C16" s="15"/>
      <c r="D16" s="15"/>
      <c r="E16" s="15"/>
      <c r="F16" s="15"/>
      <c r="G16" s="15"/>
      <c r="H16" s="15"/>
      <c r="I16" s="15"/>
    </row>
    <row r="17" spans="1:12" s="14" customFormat="1" ht="18.75" customHeight="1" thickBot="1">
      <c r="A17" s="1058" t="s">
        <v>200</v>
      </c>
      <c r="B17" s="1059"/>
      <c r="C17" s="1059"/>
      <c r="D17" s="1059"/>
      <c r="E17" s="1059"/>
      <c r="F17" s="1059"/>
      <c r="G17" s="1059"/>
      <c r="H17" s="1059"/>
      <c r="I17" s="1060"/>
    </row>
    <row r="18" spans="1:12" s="14" customFormat="1" ht="14.45" customHeight="1">
      <c r="A18" s="1064" t="s">
        <v>201</v>
      </c>
      <c r="B18" s="1065"/>
      <c r="C18" s="1065"/>
      <c r="D18" s="1065"/>
      <c r="E18" s="1065"/>
      <c r="F18" s="1061" t="s">
        <v>93</v>
      </c>
      <c r="G18" s="1062"/>
      <c r="H18" s="1062"/>
      <c r="I18" s="1063"/>
    </row>
    <row r="19" spans="1:12" s="14" customFormat="1" ht="14.45" customHeight="1">
      <c r="A19" s="1064" t="s">
        <v>183</v>
      </c>
      <c r="B19" s="1065"/>
      <c r="C19" s="1065"/>
      <c r="D19" s="1065"/>
      <c r="E19" s="1065"/>
      <c r="F19" s="1055" t="str">
        <f>F11</f>
        <v>01/11/2023 a 31/10/2024</v>
      </c>
      <c r="G19" s="1056"/>
      <c r="H19" s="1056"/>
      <c r="I19" s="1057"/>
    </row>
    <row r="20" spans="1:12" s="14" customFormat="1" ht="12">
      <c r="A20" s="1064" t="s">
        <v>185</v>
      </c>
      <c r="B20" s="1065"/>
      <c r="C20" s="1065"/>
      <c r="D20" s="1065"/>
      <c r="E20" s="1065"/>
      <c r="F20" s="1055" t="str">
        <f>'Sinteses de CCT''s'!C28</f>
        <v xml:space="preserve">Supervisor de Manutenção Elétrica de Alta Tensão c/ Periculosidade </v>
      </c>
      <c r="G20" s="1056"/>
      <c r="H20" s="1056"/>
      <c r="I20" s="1057"/>
    </row>
    <row r="21" spans="1:12" s="14" customFormat="1" ht="12">
      <c r="A21" s="1064" t="s">
        <v>184</v>
      </c>
      <c r="B21" s="1065"/>
      <c r="C21" s="1065"/>
      <c r="D21" s="1065"/>
      <c r="E21" s="1065"/>
      <c r="F21" s="1075" t="s">
        <v>190</v>
      </c>
      <c r="G21" s="1076"/>
      <c r="H21" s="1076"/>
      <c r="I21" s="1077"/>
    </row>
    <row r="22" spans="1:12" s="14" customFormat="1" ht="12.75" thickBot="1">
      <c r="A22" s="1073" t="s">
        <v>195</v>
      </c>
      <c r="B22" s="1074"/>
      <c r="C22" s="1074"/>
      <c r="D22" s="1074"/>
      <c r="E22" s="1074"/>
      <c r="F22" s="1078">
        <f>'Sinteses de CCT''s'!E14</f>
        <v>0</v>
      </c>
      <c r="G22" s="1079"/>
      <c r="H22" s="1079"/>
      <c r="I22" s="1080"/>
    </row>
    <row r="23" spans="1:12" s="14" customFormat="1" ht="14.45" customHeight="1">
      <c r="A23" s="1122" t="s">
        <v>187</v>
      </c>
      <c r="B23" s="1123"/>
      <c r="C23" s="1123"/>
      <c r="D23" s="1123"/>
      <c r="E23" s="1123"/>
      <c r="F23" s="1113" t="str">
        <f>F20</f>
        <v xml:space="preserve">Supervisor de Manutenção Elétrica de Alta Tensão c/ Periculosidade </v>
      </c>
      <c r="G23" s="1114"/>
      <c r="H23" s="1114"/>
      <c r="I23" s="1115"/>
    </row>
    <row r="24" spans="1:12" s="14" customFormat="1" ht="14.45" customHeight="1">
      <c r="A24" s="1117" t="s">
        <v>188</v>
      </c>
      <c r="B24" s="1118"/>
      <c r="C24" s="1118"/>
      <c r="D24" s="1118"/>
      <c r="E24" s="1118"/>
      <c r="F24" s="1119" t="str">
        <f>'Sinteses de CCT''s'!D28</f>
        <v>44hs</v>
      </c>
      <c r="G24" s="1120"/>
      <c r="H24" s="1120">
        <v>220</v>
      </c>
      <c r="I24" s="1121"/>
      <c r="J24" s="18"/>
    </row>
    <row r="25" spans="1:12" s="14" customFormat="1" ht="12.75" thickBot="1">
      <c r="A25" s="1116" t="s">
        <v>189</v>
      </c>
      <c r="B25" s="1068"/>
      <c r="C25" s="1068"/>
      <c r="D25" s="1068"/>
      <c r="E25" s="1068"/>
      <c r="F25" s="1112">
        <v>1</v>
      </c>
      <c r="G25" s="1044"/>
      <c r="H25" s="1044"/>
      <c r="I25" s="1111"/>
    </row>
    <row r="26" spans="1:12" s="14" customFormat="1" ht="12">
      <c r="A26" s="16"/>
      <c r="B26" s="17"/>
      <c r="C26" s="18"/>
      <c r="D26" s="19"/>
      <c r="E26" s="17"/>
      <c r="F26" s="18"/>
      <c r="G26" s="17"/>
      <c r="H26" s="17"/>
      <c r="I26" s="17"/>
    </row>
    <row r="27" spans="1:12" s="14" customFormat="1" ht="14.45" customHeight="1">
      <c r="A27" s="745" t="s">
        <v>191</v>
      </c>
      <c r="B27" s="745"/>
      <c r="C27" s="745"/>
      <c r="D27" s="745"/>
      <c r="E27" s="745"/>
      <c r="F27" s="745"/>
      <c r="G27" s="745"/>
      <c r="H27" s="745"/>
      <c r="I27" s="745"/>
    </row>
    <row r="28" spans="1:12" s="14" customFormat="1" ht="14.45" customHeight="1" thickBot="1">
      <c r="A28" s="15"/>
      <c r="B28" s="15"/>
      <c r="C28" s="15"/>
      <c r="D28" s="15"/>
      <c r="E28" s="15"/>
      <c r="F28" s="15"/>
      <c r="G28" s="15"/>
      <c r="H28" s="15"/>
      <c r="I28" s="15"/>
    </row>
    <row r="29" spans="1:12" s="14" customFormat="1" ht="14.45" customHeight="1" thickBot="1">
      <c r="A29" s="1036" t="s">
        <v>202</v>
      </c>
      <c r="B29" s="1037"/>
      <c r="C29" s="1037"/>
      <c r="D29" s="1037"/>
      <c r="E29" s="1037"/>
      <c r="F29" s="1037"/>
      <c r="G29" s="1037"/>
      <c r="H29" s="1037"/>
      <c r="I29" s="1038"/>
    </row>
    <row r="30" spans="1:12" s="14" customFormat="1" ht="17.25" customHeight="1">
      <c r="A30" s="52">
        <v>1</v>
      </c>
      <c r="B30" s="954" t="s">
        <v>203</v>
      </c>
      <c r="C30" s="954"/>
      <c r="D30" s="954"/>
      <c r="E30" s="954"/>
      <c r="F30" s="954"/>
      <c r="G30" s="954"/>
      <c r="H30" s="954" t="s">
        <v>192</v>
      </c>
      <c r="I30" s="955"/>
    </row>
    <row r="31" spans="1:12" s="14" customFormat="1" ht="12">
      <c r="A31" s="20" t="s">
        <v>149</v>
      </c>
      <c r="B31" s="904" t="s">
        <v>204</v>
      </c>
      <c r="C31" s="904"/>
      <c r="D31" s="904"/>
      <c r="E31" s="904"/>
      <c r="F31" s="938"/>
      <c r="G31" s="938"/>
      <c r="H31" s="1028">
        <f>F22/H24*H24</f>
        <v>0</v>
      </c>
      <c r="I31" s="1029"/>
      <c r="L31" s="35"/>
    </row>
    <row r="32" spans="1:12" s="14" customFormat="1" ht="12" customHeight="1">
      <c r="A32" s="20" t="s">
        <v>150</v>
      </c>
      <c r="B32" s="894" t="s">
        <v>205</v>
      </c>
      <c r="C32" s="896"/>
      <c r="D32" s="22" t="s">
        <v>206</v>
      </c>
      <c r="E32" s="108" t="s">
        <v>36</v>
      </c>
      <c r="F32" s="938"/>
      <c r="G32" s="938"/>
      <c r="H32" s="1028">
        <f>IF(E32="N",0,H31*0.3)</f>
        <v>0</v>
      </c>
      <c r="I32" s="1029"/>
    </row>
    <row r="33" spans="1:10" s="14" customFormat="1" ht="12" customHeight="1">
      <c r="A33" s="20" t="s">
        <v>151</v>
      </c>
      <c r="B33" s="894" t="s">
        <v>207</v>
      </c>
      <c r="C33" s="896"/>
      <c r="D33" s="22" t="s">
        <v>206</v>
      </c>
      <c r="E33" s="24" t="s">
        <v>278</v>
      </c>
      <c r="F33" s="1028">
        <v>0</v>
      </c>
      <c r="G33" s="1072">
        <v>0.4</v>
      </c>
      <c r="H33" s="1028">
        <f>IF(E33="N",0,F33*G33)</f>
        <v>0</v>
      </c>
      <c r="I33" s="1029"/>
      <c r="J33" s="25"/>
    </row>
    <row r="34" spans="1:10" s="14" customFormat="1">
      <c r="A34" s="20" t="s">
        <v>152</v>
      </c>
      <c r="B34" s="1045" t="s">
        <v>279</v>
      </c>
      <c r="C34" s="1046"/>
      <c r="D34" s="1046"/>
      <c r="E34" s="1047"/>
      <c r="F34" s="1048">
        <v>0</v>
      </c>
      <c r="G34" s="1049"/>
      <c r="H34" s="1084">
        <f>(H31+H32+H33)/H24*F34*106.4</f>
        <v>0</v>
      </c>
      <c r="I34" s="1085"/>
    </row>
    <row r="35" spans="1:10" s="14" customFormat="1" ht="14.45" customHeight="1">
      <c r="A35" s="20" t="s">
        <v>153</v>
      </c>
      <c r="B35" s="913" t="s">
        <v>208</v>
      </c>
      <c r="C35" s="914"/>
      <c r="D35" s="915"/>
      <c r="E35" s="26">
        <v>0</v>
      </c>
      <c r="F35" s="1028">
        <f>H31/H24*1.2</f>
        <v>0</v>
      </c>
      <c r="G35" s="1028"/>
      <c r="H35" s="1028">
        <f>E35*F35</f>
        <v>0</v>
      </c>
      <c r="I35" s="1029"/>
    </row>
    <row r="36" spans="1:10" s="14" customFormat="1" ht="12">
      <c r="A36" s="20" t="s">
        <v>154</v>
      </c>
      <c r="B36" s="913" t="s">
        <v>751</v>
      </c>
      <c r="C36" s="914"/>
      <c r="D36" s="915"/>
      <c r="E36" s="21"/>
      <c r="F36" s="938"/>
      <c r="G36" s="938"/>
      <c r="H36" s="1028">
        <f>(H31+H32)/220*8</f>
        <v>0</v>
      </c>
      <c r="I36" s="1029"/>
    </row>
    <row r="37" spans="1:10" s="14" customFormat="1" ht="14.45" customHeight="1">
      <c r="A37" s="20" t="s">
        <v>210</v>
      </c>
      <c r="B37" s="913" t="s">
        <v>211</v>
      </c>
      <c r="C37" s="914"/>
      <c r="D37" s="915"/>
      <c r="E37" s="21"/>
      <c r="F37" s="1030">
        <v>1</v>
      </c>
      <c r="G37" s="1030"/>
      <c r="H37" s="1028">
        <f>(H31+H32)/220*2*20</f>
        <v>0</v>
      </c>
      <c r="I37" s="1029"/>
    </row>
    <row r="38" spans="1:10" s="14" customFormat="1" ht="14.45" customHeight="1">
      <c r="A38" s="20" t="s">
        <v>154</v>
      </c>
      <c r="B38" s="913" t="s">
        <v>212</v>
      </c>
      <c r="C38" s="914"/>
      <c r="D38" s="915"/>
      <c r="E38" s="21"/>
      <c r="F38" s="1030">
        <v>0</v>
      </c>
      <c r="G38" s="1030"/>
      <c r="H38" s="1028">
        <v>0</v>
      </c>
      <c r="I38" s="1029"/>
    </row>
    <row r="39" spans="1:10" s="14" customFormat="1" ht="12">
      <c r="A39" s="20" t="s">
        <v>210</v>
      </c>
      <c r="B39" s="913" t="s">
        <v>213</v>
      </c>
      <c r="C39" s="914"/>
      <c r="D39" s="915"/>
      <c r="E39" s="21"/>
      <c r="F39" s="938"/>
      <c r="G39" s="938"/>
      <c r="H39" s="1028">
        <v>0</v>
      </c>
      <c r="I39" s="1029"/>
    </row>
    <row r="40" spans="1:10" s="14" customFormat="1" ht="12.75" thickBot="1">
      <c r="A40" s="50" t="s">
        <v>154</v>
      </c>
      <c r="B40" s="1031" t="s">
        <v>214</v>
      </c>
      <c r="C40" s="1032"/>
      <c r="D40" s="1033"/>
      <c r="E40" s="51"/>
      <c r="F40" s="1086"/>
      <c r="G40" s="1086"/>
      <c r="H40" s="1039">
        <v>0</v>
      </c>
      <c r="I40" s="1040"/>
    </row>
    <row r="41" spans="1:10" s="14" customFormat="1" ht="14.45" customHeight="1" thickBot="1">
      <c r="A41" s="1020" t="s">
        <v>215</v>
      </c>
      <c r="B41" s="1021"/>
      <c r="C41" s="1021"/>
      <c r="D41" s="1021"/>
      <c r="E41" s="1021"/>
      <c r="F41" s="1021"/>
      <c r="G41" s="1021"/>
      <c r="H41" s="1022">
        <f>H36+H37</f>
        <v>0</v>
      </c>
      <c r="I41" s="1023"/>
    </row>
    <row r="42" spans="1:10" s="14" customFormat="1" ht="12.75" thickBot="1">
      <c r="A42" s="16"/>
      <c r="B42" s="17"/>
      <c r="C42" s="18"/>
      <c r="D42" s="19"/>
      <c r="E42" s="17"/>
      <c r="F42" s="18"/>
      <c r="G42" s="17"/>
      <c r="H42" s="17"/>
      <c r="I42" s="17"/>
    </row>
    <row r="43" spans="1:10" s="14" customFormat="1" ht="16.5" customHeight="1" thickBot="1">
      <c r="A43" s="1036" t="s">
        <v>216</v>
      </c>
      <c r="B43" s="1037"/>
      <c r="C43" s="1037"/>
      <c r="D43" s="1037"/>
      <c r="E43" s="1037"/>
      <c r="F43" s="1037"/>
      <c r="G43" s="1037"/>
      <c r="H43" s="1037"/>
      <c r="I43" s="1038"/>
    </row>
    <row r="44" spans="1:10" s="14" customFormat="1" ht="14.45" customHeight="1">
      <c r="A44" s="1024" t="s">
        <v>217</v>
      </c>
      <c r="B44" s="1025"/>
      <c r="C44" s="1025"/>
      <c r="D44" s="1025"/>
      <c r="E44" s="1025"/>
      <c r="F44" s="1025"/>
      <c r="G44" s="1025"/>
      <c r="H44" s="1025"/>
      <c r="I44" s="1026"/>
    </row>
    <row r="45" spans="1:10" s="14" customFormat="1" ht="14.45" customHeight="1">
      <c r="A45" s="53" t="s">
        <v>218</v>
      </c>
      <c r="B45" s="928" t="s">
        <v>219</v>
      </c>
      <c r="C45" s="929"/>
      <c r="D45" s="929"/>
      <c r="E45" s="930"/>
      <c r="F45" s="908" t="s">
        <v>193</v>
      </c>
      <c r="G45" s="880"/>
      <c r="H45" s="908" t="s">
        <v>192</v>
      </c>
      <c r="I45" s="909"/>
    </row>
    <row r="46" spans="1:10" s="14" customFormat="1" ht="12">
      <c r="A46" s="20" t="s">
        <v>149</v>
      </c>
      <c r="B46" s="913" t="s">
        <v>220</v>
      </c>
      <c r="C46" s="914"/>
      <c r="D46" s="914"/>
      <c r="E46" s="915"/>
      <c r="F46" s="898">
        <f>1/12</f>
        <v>8.3299999999999999E-2</v>
      </c>
      <c r="G46" s="899"/>
      <c r="H46" s="871">
        <f>$H$41*F46</f>
        <v>0</v>
      </c>
      <c r="I46" s="872"/>
    </row>
    <row r="47" spans="1:10" s="14" customFormat="1" ht="12" customHeight="1">
      <c r="A47" s="56" t="s">
        <v>150</v>
      </c>
      <c r="B47" s="973" t="s">
        <v>89</v>
      </c>
      <c r="C47" s="974"/>
      <c r="D47" s="974"/>
      <c r="E47" s="975"/>
      <c r="F47" s="1034">
        <v>2.7799999999999998E-2</v>
      </c>
      <c r="G47" s="1035"/>
      <c r="H47" s="1009">
        <f>$H$41*F47</f>
        <v>0</v>
      </c>
      <c r="I47" s="1010"/>
    </row>
    <row r="48" spans="1:10" s="14" customFormat="1" ht="12.75" thickBot="1">
      <c r="A48" s="1006" t="s">
        <v>221</v>
      </c>
      <c r="B48" s="1007"/>
      <c r="C48" s="1007"/>
      <c r="D48" s="1007"/>
      <c r="E48" s="1008"/>
      <c r="F48" s="1004">
        <f>SUM(F46:G47)</f>
        <v>0.1111</v>
      </c>
      <c r="G48" s="1005"/>
      <c r="H48" s="1001">
        <f>SUM(H46:I47)</f>
        <v>0</v>
      </c>
      <c r="I48" s="1002"/>
    </row>
    <row r="49" spans="1:9" s="14" customFormat="1" ht="12.75" thickBot="1">
      <c r="A49" s="1011"/>
      <c r="B49" s="1012"/>
      <c r="C49" s="1012"/>
      <c r="D49" s="1012"/>
      <c r="E49" s="1012"/>
      <c r="F49" s="1012"/>
      <c r="G49" s="1012"/>
      <c r="H49" s="1012"/>
      <c r="I49" s="1013"/>
    </row>
    <row r="50" spans="1:9" s="14" customFormat="1" ht="25.5" customHeight="1">
      <c r="A50" s="1019" t="s">
        <v>222</v>
      </c>
      <c r="B50" s="1019"/>
      <c r="C50" s="1019"/>
      <c r="D50" s="1019"/>
      <c r="E50" s="1019"/>
      <c r="F50" s="1019"/>
      <c r="G50" s="1019"/>
      <c r="H50" s="1019"/>
      <c r="I50" s="1019"/>
    </row>
    <row r="51" spans="1:9" s="14" customFormat="1" ht="14.45" customHeight="1">
      <c r="A51" s="54" t="s">
        <v>223</v>
      </c>
      <c r="B51" s="959" t="s">
        <v>224</v>
      </c>
      <c r="C51" s="959"/>
      <c r="D51" s="959"/>
      <c r="E51" s="959"/>
      <c r="F51" s="959"/>
      <c r="G51" s="55" t="s">
        <v>193</v>
      </c>
      <c r="H51" s="954" t="s">
        <v>192</v>
      </c>
      <c r="I51" s="955"/>
    </row>
    <row r="52" spans="1:9" s="14" customFormat="1" ht="12">
      <c r="A52" s="20" t="s">
        <v>149</v>
      </c>
      <c r="B52" s="904" t="s">
        <v>225</v>
      </c>
      <c r="C52" s="904"/>
      <c r="D52" s="904"/>
      <c r="E52" s="904"/>
      <c r="F52" s="904"/>
      <c r="G52" s="28">
        <v>0.2</v>
      </c>
      <c r="H52" s="988">
        <f>($H$41+$H$48)*G52</f>
        <v>0</v>
      </c>
      <c r="I52" s="989"/>
    </row>
    <row r="53" spans="1:9" s="14" customFormat="1" ht="12">
      <c r="A53" s="20" t="s">
        <v>150</v>
      </c>
      <c r="B53" s="904" t="s">
        <v>226</v>
      </c>
      <c r="C53" s="904"/>
      <c r="D53" s="904"/>
      <c r="E53" s="904"/>
      <c r="F53" s="904"/>
      <c r="G53" s="28">
        <v>2.5000000000000001E-2</v>
      </c>
      <c r="H53" s="988">
        <f t="shared" ref="H53:H59" si="0">($H$41+$H$48)*G53</f>
        <v>0</v>
      </c>
      <c r="I53" s="989"/>
    </row>
    <row r="54" spans="1:9" s="14" customFormat="1" ht="24.75" customHeight="1">
      <c r="A54" s="20" t="s">
        <v>151</v>
      </c>
      <c r="B54" s="21" t="s">
        <v>194</v>
      </c>
      <c r="C54" s="22" t="s">
        <v>227</v>
      </c>
      <c r="D54" s="29">
        <v>3</v>
      </c>
      <c r="E54" s="22" t="s">
        <v>228</v>
      </c>
      <c r="F54" s="250">
        <v>5.0000000000000001E-3</v>
      </c>
      <c r="G54" s="28">
        <v>0.03</v>
      </c>
      <c r="H54" s="988">
        <f t="shared" si="0"/>
        <v>0</v>
      </c>
      <c r="I54" s="989"/>
    </row>
    <row r="55" spans="1:9" s="14" customFormat="1" ht="12">
      <c r="A55" s="20" t="s">
        <v>152</v>
      </c>
      <c r="B55" s="904" t="s">
        <v>229</v>
      </c>
      <c r="C55" s="904"/>
      <c r="D55" s="904"/>
      <c r="E55" s="904"/>
      <c r="F55" s="904"/>
      <c r="G55" s="28">
        <v>1.4999999999999999E-2</v>
      </c>
      <c r="H55" s="988">
        <f t="shared" si="0"/>
        <v>0</v>
      </c>
      <c r="I55" s="989"/>
    </row>
    <row r="56" spans="1:9" s="14" customFormat="1" ht="12">
      <c r="A56" s="20" t="s">
        <v>153</v>
      </c>
      <c r="B56" s="904" t="s">
        <v>230</v>
      </c>
      <c r="C56" s="904"/>
      <c r="D56" s="904"/>
      <c r="E56" s="904"/>
      <c r="F56" s="904"/>
      <c r="G56" s="28">
        <v>0.01</v>
      </c>
      <c r="H56" s="988">
        <f t="shared" si="0"/>
        <v>0</v>
      </c>
      <c r="I56" s="989"/>
    </row>
    <row r="57" spans="1:9" s="14" customFormat="1" ht="12">
      <c r="A57" s="20" t="s">
        <v>154</v>
      </c>
      <c r="B57" s="904" t="s">
        <v>231</v>
      </c>
      <c r="C57" s="904"/>
      <c r="D57" s="904"/>
      <c r="E57" s="904"/>
      <c r="F57" s="904"/>
      <c r="G57" s="28">
        <v>6.0000000000000001E-3</v>
      </c>
      <c r="H57" s="988">
        <f t="shared" si="0"/>
        <v>0</v>
      </c>
      <c r="I57" s="989"/>
    </row>
    <row r="58" spans="1:9" s="14" customFormat="1" ht="12">
      <c r="A58" s="20" t="s">
        <v>210</v>
      </c>
      <c r="B58" s="904" t="s">
        <v>232</v>
      </c>
      <c r="C58" s="904"/>
      <c r="D58" s="904"/>
      <c r="E58" s="904"/>
      <c r="F58" s="904"/>
      <c r="G58" s="28">
        <v>2E-3</v>
      </c>
      <c r="H58" s="988">
        <f t="shared" si="0"/>
        <v>0</v>
      </c>
      <c r="I58" s="989"/>
    </row>
    <row r="59" spans="1:9" s="14" customFormat="1" ht="12">
      <c r="A59" s="56" t="s">
        <v>233</v>
      </c>
      <c r="B59" s="1027" t="s">
        <v>234</v>
      </c>
      <c r="C59" s="1027"/>
      <c r="D59" s="1027"/>
      <c r="E59" s="1027"/>
      <c r="F59" s="1027"/>
      <c r="G59" s="57">
        <v>0.08</v>
      </c>
      <c r="H59" s="1014">
        <f t="shared" si="0"/>
        <v>0</v>
      </c>
      <c r="I59" s="1015"/>
    </row>
    <row r="60" spans="1:9" s="14" customFormat="1" ht="12.75" thickBot="1">
      <c r="A60" s="1016" t="s">
        <v>221</v>
      </c>
      <c r="B60" s="1017"/>
      <c r="C60" s="1017"/>
      <c r="D60" s="1017"/>
      <c r="E60" s="1017"/>
      <c r="F60" s="1018"/>
      <c r="G60" s="58">
        <f>SUM(G52:G59)</f>
        <v>0.36799999999999999</v>
      </c>
      <c r="H60" s="1001">
        <f>SUM(H52:I59)</f>
        <v>0</v>
      </c>
      <c r="I60" s="1002"/>
    </row>
    <row r="61" spans="1:9" s="14" customFormat="1" ht="35.25" customHeight="1" thickBot="1">
      <c r="A61" s="1003" t="s">
        <v>38</v>
      </c>
      <c r="B61" s="886"/>
      <c r="C61" s="886"/>
      <c r="D61" s="886"/>
      <c r="E61" s="886"/>
      <c r="F61" s="886"/>
      <c r="G61" s="886"/>
      <c r="H61" s="886"/>
      <c r="I61" s="887"/>
    </row>
    <row r="62" spans="1:9" s="14" customFormat="1" ht="14.45" customHeight="1">
      <c r="A62" s="998" t="s">
        <v>235</v>
      </c>
      <c r="B62" s="999"/>
      <c r="C62" s="999"/>
      <c r="D62" s="999"/>
      <c r="E62" s="999"/>
      <c r="F62" s="999"/>
      <c r="G62" s="999"/>
      <c r="H62" s="999"/>
      <c r="I62" s="1000"/>
    </row>
    <row r="63" spans="1:9" s="14" customFormat="1" ht="14.45" customHeight="1">
      <c r="A63" s="54" t="s">
        <v>236</v>
      </c>
      <c r="B63" s="990" t="s">
        <v>237</v>
      </c>
      <c r="C63" s="991"/>
      <c r="D63" s="991"/>
      <c r="E63" s="991"/>
      <c r="F63" s="991"/>
      <c r="G63" s="992"/>
      <c r="H63" s="990" t="s">
        <v>192</v>
      </c>
      <c r="I63" s="997"/>
    </row>
    <row r="64" spans="1:9" s="14" customFormat="1" ht="14.45" customHeight="1">
      <c r="A64" s="987" t="s">
        <v>149</v>
      </c>
      <c r="B64" s="840" t="s">
        <v>238</v>
      </c>
      <c r="C64" s="27" t="s">
        <v>239</v>
      </c>
      <c r="D64" s="27" t="s">
        <v>240</v>
      </c>
      <c r="E64" s="30" t="s">
        <v>241</v>
      </c>
      <c r="F64" s="27" t="s">
        <v>242</v>
      </c>
      <c r="G64" s="27" t="s">
        <v>243</v>
      </c>
      <c r="H64" s="993"/>
      <c r="I64" s="994"/>
    </row>
    <row r="65" spans="1:12" s="14" customFormat="1" ht="12">
      <c r="A65" s="987"/>
      <c r="B65" s="840"/>
      <c r="C65" s="22" t="s">
        <v>173</v>
      </c>
      <c r="D65" s="31"/>
      <c r="E65" s="23"/>
      <c r="F65" s="59"/>
      <c r="G65" s="32">
        <v>0.06</v>
      </c>
      <c r="H65" s="995"/>
      <c r="I65" s="996"/>
      <c r="K65" s="18"/>
    </row>
    <row r="66" spans="1:12" s="14" customFormat="1" ht="14.45" customHeight="1">
      <c r="A66" s="987" t="s">
        <v>150</v>
      </c>
      <c r="B66" s="840" t="s">
        <v>244</v>
      </c>
      <c r="C66" s="27" t="s">
        <v>239</v>
      </c>
      <c r="D66" s="27" t="s">
        <v>240</v>
      </c>
      <c r="E66" s="27"/>
      <c r="F66" s="27" t="s">
        <v>242</v>
      </c>
      <c r="G66" s="27" t="s">
        <v>243</v>
      </c>
      <c r="H66" s="993"/>
      <c r="I66" s="994"/>
    </row>
    <row r="67" spans="1:12" s="14" customFormat="1" ht="14.45" customHeight="1">
      <c r="A67" s="987"/>
      <c r="B67" s="840"/>
      <c r="C67" s="22" t="s">
        <v>173</v>
      </c>
      <c r="D67" s="31"/>
      <c r="E67" s="23"/>
      <c r="F67" s="59"/>
      <c r="G67" s="32">
        <v>0.2</v>
      </c>
      <c r="H67" s="995"/>
      <c r="I67" s="996"/>
      <c r="L67" s="33"/>
    </row>
    <row r="68" spans="1:12" s="14" customFormat="1" ht="14.45" customHeight="1">
      <c r="A68" s="20" t="s">
        <v>151</v>
      </c>
      <c r="B68" s="913" t="s">
        <v>245</v>
      </c>
      <c r="C68" s="914"/>
      <c r="D68" s="914"/>
      <c r="E68" s="914"/>
      <c r="F68" s="914"/>
      <c r="G68" s="915"/>
      <c r="H68" s="924"/>
      <c r="I68" s="925"/>
    </row>
    <row r="69" spans="1:12" s="14" customFormat="1" ht="12">
      <c r="A69" s="20" t="s">
        <v>152</v>
      </c>
      <c r="B69" s="913" t="s">
        <v>246</v>
      </c>
      <c r="C69" s="914"/>
      <c r="D69" s="914"/>
      <c r="E69" s="914"/>
      <c r="F69" s="914"/>
      <c r="G69" s="915"/>
      <c r="H69" s="924"/>
      <c r="I69" s="925"/>
    </row>
    <row r="70" spans="1:12" s="14" customFormat="1" ht="12">
      <c r="A70" s="20" t="s">
        <v>153</v>
      </c>
      <c r="B70" s="913" t="s">
        <v>85</v>
      </c>
      <c r="C70" s="914"/>
      <c r="D70" s="914"/>
      <c r="E70" s="914"/>
      <c r="F70" s="914"/>
      <c r="G70" s="915"/>
      <c r="H70" s="924"/>
      <c r="I70" s="925"/>
    </row>
    <row r="71" spans="1:12" s="14" customFormat="1" ht="12">
      <c r="A71" s="20" t="s">
        <v>154</v>
      </c>
      <c r="B71" s="913" t="s">
        <v>86</v>
      </c>
      <c r="C71" s="914"/>
      <c r="D71" s="914"/>
      <c r="E71" s="914"/>
      <c r="F71" s="914"/>
      <c r="G71" s="915"/>
      <c r="H71" s="924"/>
      <c r="I71" s="925"/>
    </row>
    <row r="72" spans="1:12" s="14" customFormat="1" ht="12">
      <c r="A72" s="56" t="s">
        <v>210</v>
      </c>
      <c r="B72" s="973" t="s">
        <v>247</v>
      </c>
      <c r="C72" s="974"/>
      <c r="D72" s="974"/>
      <c r="E72" s="974"/>
      <c r="F72" s="974"/>
      <c r="G72" s="975"/>
      <c r="H72" s="981"/>
      <c r="I72" s="982"/>
    </row>
    <row r="73" spans="1:12" s="14" customFormat="1" ht="12.75" thickBot="1">
      <c r="A73" s="968" t="s">
        <v>221</v>
      </c>
      <c r="B73" s="969"/>
      <c r="C73" s="969"/>
      <c r="D73" s="969"/>
      <c r="E73" s="969"/>
      <c r="F73" s="969"/>
      <c r="G73" s="970"/>
      <c r="H73" s="966"/>
      <c r="I73" s="967"/>
    </row>
    <row r="74" spans="1:12" s="14" customFormat="1" ht="12.75" thickBot="1">
      <c r="A74" s="885"/>
      <c r="B74" s="886"/>
      <c r="C74" s="886"/>
      <c r="D74" s="886"/>
      <c r="E74" s="886"/>
      <c r="F74" s="886"/>
      <c r="G74" s="886"/>
      <c r="H74" s="886"/>
      <c r="I74" s="887"/>
    </row>
    <row r="75" spans="1:12" s="14" customFormat="1" ht="14.45" customHeight="1">
      <c r="A75" s="978" t="s">
        <v>248</v>
      </c>
      <c r="B75" s="979"/>
      <c r="C75" s="979"/>
      <c r="D75" s="979"/>
      <c r="E75" s="979"/>
      <c r="F75" s="979"/>
      <c r="G75" s="979"/>
      <c r="H75" s="979"/>
      <c r="I75" s="980"/>
    </row>
    <row r="76" spans="1:12" s="14" customFormat="1" ht="14.45" customHeight="1">
      <c r="A76" s="52">
        <v>2</v>
      </c>
      <c r="B76" s="951" t="s">
        <v>249</v>
      </c>
      <c r="C76" s="952"/>
      <c r="D76" s="952"/>
      <c r="E76" s="952"/>
      <c r="F76" s="952"/>
      <c r="G76" s="953"/>
      <c r="H76" s="983" t="s">
        <v>192</v>
      </c>
      <c r="I76" s="984"/>
    </row>
    <row r="77" spans="1:12" s="14" customFormat="1" ht="14.45" customHeight="1">
      <c r="A77" s="20" t="s">
        <v>218</v>
      </c>
      <c r="B77" s="913" t="s">
        <v>584</v>
      </c>
      <c r="C77" s="914"/>
      <c r="D77" s="914"/>
      <c r="E77" s="914"/>
      <c r="F77" s="914"/>
      <c r="G77" s="915"/>
      <c r="H77" s="985">
        <f>H48</f>
        <v>0</v>
      </c>
      <c r="I77" s="986"/>
    </row>
    <row r="78" spans="1:12" s="14" customFormat="1" ht="14.45" customHeight="1">
      <c r="A78" s="20" t="s">
        <v>223</v>
      </c>
      <c r="B78" s="913" t="s">
        <v>224</v>
      </c>
      <c r="C78" s="914"/>
      <c r="D78" s="914"/>
      <c r="E78" s="914"/>
      <c r="F78" s="914"/>
      <c r="G78" s="915"/>
      <c r="H78" s="985">
        <f>H60</f>
        <v>0</v>
      </c>
      <c r="I78" s="986"/>
    </row>
    <row r="79" spans="1:12" s="14" customFormat="1" ht="14.45" customHeight="1">
      <c r="A79" s="56" t="s">
        <v>236</v>
      </c>
      <c r="B79" s="973" t="s">
        <v>237</v>
      </c>
      <c r="C79" s="974"/>
      <c r="D79" s="974"/>
      <c r="E79" s="974"/>
      <c r="F79" s="974"/>
      <c r="G79" s="975"/>
      <c r="H79" s="976">
        <f>H73</f>
        <v>0</v>
      </c>
      <c r="I79" s="977"/>
    </row>
    <row r="80" spans="1:12" s="14" customFormat="1" ht="12.75" thickBot="1">
      <c r="A80" s="968" t="s">
        <v>221</v>
      </c>
      <c r="B80" s="969"/>
      <c r="C80" s="969"/>
      <c r="D80" s="969"/>
      <c r="E80" s="969"/>
      <c r="F80" s="969"/>
      <c r="G80" s="970"/>
      <c r="H80" s="971">
        <f>SUM(H77:I79)</f>
        <v>0</v>
      </c>
      <c r="I80" s="972"/>
    </row>
    <row r="81" spans="1:9" s="14" customFormat="1" ht="12.75" thickBot="1">
      <c r="A81" s="885"/>
      <c r="B81" s="886"/>
      <c r="C81" s="886"/>
      <c r="D81" s="886"/>
      <c r="E81" s="886"/>
      <c r="F81" s="886"/>
      <c r="G81" s="886"/>
      <c r="H81" s="886"/>
      <c r="I81" s="887"/>
    </row>
    <row r="82" spans="1:9" s="14" customFormat="1" ht="14.45" customHeight="1" thickBot="1">
      <c r="A82" s="956" t="s">
        <v>585</v>
      </c>
      <c r="B82" s="957"/>
      <c r="C82" s="957"/>
      <c r="D82" s="957"/>
      <c r="E82" s="957"/>
      <c r="F82" s="957"/>
      <c r="G82" s="957"/>
      <c r="H82" s="957"/>
      <c r="I82" s="958"/>
    </row>
    <row r="83" spans="1:9" s="14" customFormat="1" ht="12" customHeight="1">
      <c r="A83" s="52">
        <v>3</v>
      </c>
      <c r="B83" s="959" t="s">
        <v>586</v>
      </c>
      <c r="C83" s="959"/>
      <c r="D83" s="959"/>
      <c r="E83" s="959"/>
      <c r="F83" s="954" t="s">
        <v>193</v>
      </c>
      <c r="G83" s="954"/>
      <c r="H83" s="954" t="s">
        <v>192</v>
      </c>
      <c r="I83" s="955"/>
    </row>
    <row r="84" spans="1:9" s="14" customFormat="1" ht="12">
      <c r="A84" s="20" t="s">
        <v>149</v>
      </c>
      <c r="B84" s="904" t="s">
        <v>587</v>
      </c>
      <c r="C84" s="904"/>
      <c r="D84" s="904"/>
      <c r="E84" s="904"/>
      <c r="F84" s="905">
        <v>4.1999999999999997E-3</v>
      </c>
      <c r="G84" s="905"/>
      <c r="H84" s="871"/>
      <c r="I84" s="872"/>
    </row>
    <row r="85" spans="1:9" s="14" customFormat="1" ht="14.45" customHeight="1">
      <c r="A85" s="20" t="s">
        <v>150</v>
      </c>
      <c r="B85" s="904" t="s">
        <v>588</v>
      </c>
      <c r="C85" s="904"/>
      <c r="D85" s="904"/>
      <c r="E85" s="904"/>
      <c r="F85" s="905">
        <f>F84*G59</f>
        <v>2.9999999999999997E-4</v>
      </c>
      <c r="G85" s="905"/>
      <c r="H85" s="871"/>
      <c r="I85" s="872"/>
    </row>
    <row r="86" spans="1:9" s="14" customFormat="1" ht="14.45" customHeight="1">
      <c r="A86" s="20" t="s">
        <v>151</v>
      </c>
      <c r="B86" s="904" t="s">
        <v>589</v>
      </c>
      <c r="C86" s="904"/>
      <c r="D86" s="904"/>
      <c r="E86" s="904"/>
      <c r="F86" s="905">
        <v>2.0999999999999999E-3</v>
      </c>
      <c r="G86" s="905"/>
      <c r="H86" s="871"/>
      <c r="I86" s="872"/>
    </row>
    <row r="87" spans="1:9" s="14" customFormat="1" ht="13.15" customHeight="1">
      <c r="A87" s="20" t="s">
        <v>152</v>
      </c>
      <c r="B87" s="904" t="s">
        <v>590</v>
      </c>
      <c r="C87" s="904"/>
      <c r="D87" s="904"/>
      <c r="E87" s="904"/>
      <c r="F87" s="962">
        <v>1.9400000000000001E-2</v>
      </c>
      <c r="G87" s="963"/>
      <c r="H87" s="871"/>
      <c r="I87" s="872"/>
    </row>
    <row r="88" spans="1:9" s="14" customFormat="1" ht="28.5" customHeight="1">
      <c r="A88" s="20" t="s">
        <v>153</v>
      </c>
      <c r="B88" s="904" t="s">
        <v>591</v>
      </c>
      <c r="C88" s="904"/>
      <c r="D88" s="904"/>
      <c r="E88" s="904"/>
      <c r="F88" s="964">
        <f>G60*F87</f>
        <v>7.1000000000000004E-3</v>
      </c>
      <c r="G88" s="965"/>
      <c r="H88" s="871"/>
      <c r="I88" s="872"/>
    </row>
    <row r="89" spans="1:9" s="14" customFormat="1" ht="14.45" customHeight="1">
      <c r="A89" s="20" t="s">
        <v>154</v>
      </c>
      <c r="B89" s="904" t="s">
        <v>592</v>
      </c>
      <c r="C89" s="904"/>
      <c r="D89" s="904"/>
      <c r="E89" s="904"/>
      <c r="F89" s="960">
        <v>3.2000000000000001E-2</v>
      </c>
      <c r="G89" s="961"/>
      <c r="H89" s="871"/>
      <c r="I89" s="872"/>
    </row>
    <row r="90" spans="1:9" s="14" customFormat="1" ht="12.75" thickBot="1">
      <c r="A90" s="936" t="s">
        <v>221</v>
      </c>
      <c r="B90" s="937"/>
      <c r="C90" s="937"/>
      <c r="D90" s="937"/>
      <c r="E90" s="937"/>
      <c r="F90" s="939">
        <f>SUM(F84:G89)</f>
        <v>6.5100000000000005E-2</v>
      </c>
      <c r="G90" s="939"/>
      <c r="H90" s="943"/>
      <c r="I90" s="944"/>
    </row>
    <row r="91" spans="1:9" s="14" customFormat="1" ht="12.75" thickBot="1">
      <c r="A91" s="885"/>
      <c r="B91" s="886"/>
      <c r="C91" s="886"/>
      <c r="D91" s="886"/>
      <c r="E91" s="886"/>
      <c r="F91" s="886"/>
      <c r="G91" s="886"/>
      <c r="H91" s="886"/>
      <c r="I91" s="887"/>
    </row>
    <row r="92" spans="1:9" s="14" customFormat="1" ht="12" customHeight="1">
      <c r="A92" s="919" t="s">
        <v>593</v>
      </c>
      <c r="B92" s="920"/>
      <c r="C92" s="920"/>
      <c r="D92" s="920"/>
      <c r="E92" s="920"/>
      <c r="F92" s="920"/>
      <c r="G92" s="920"/>
      <c r="H92" s="920"/>
      <c r="I92" s="921"/>
    </row>
    <row r="93" spans="1:9" s="14" customFormat="1" ht="12" customHeight="1">
      <c r="A93" s="946" t="s">
        <v>594</v>
      </c>
      <c r="B93" s="842"/>
      <c r="C93" s="842"/>
      <c r="D93" s="842"/>
      <c r="E93" s="842"/>
      <c r="F93" s="842"/>
      <c r="G93" s="842"/>
      <c r="H93" s="842"/>
      <c r="I93" s="931"/>
    </row>
    <row r="94" spans="1:9" s="14" customFormat="1" ht="14.45" customHeight="1">
      <c r="A94" s="53" t="s">
        <v>595</v>
      </c>
      <c r="B94" s="876" t="s">
        <v>596</v>
      </c>
      <c r="C94" s="876"/>
      <c r="D94" s="876"/>
      <c r="E94" s="876"/>
      <c r="F94" s="842" t="s">
        <v>193</v>
      </c>
      <c r="G94" s="842"/>
      <c r="H94" s="842" t="s">
        <v>192</v>
      </c>
      <c r="I94" s="931"/>
    </row>
    <row r="95" spans="1:9" s="14" customFormat="1" ht="14.45" customHeight="1">
      <c r="A95" s="20" t="s">
        <v>149</v>
      </c>
      <c r="B95" s="904" t="s">
        <v>597</v>
      </c>
      <c r="C95" s="904"/>
      <c r="D95" s="904"/>
      <c r="E95" s="904"/>
      <c r="F95" s="945">
        <v>8.3299999999999999E-2</v>
      </c>
      <c r="G95" s="945">
        <f>((1/12)+(1/12/3))/12</f>
        <v>9.2599999999999991E-3</v>
      </c>
      <c r="H95" s="871"/>
      <c r="I95" s="872"/>
    </row>
    <row r="96" spans="1:9" s="14" customFormat="1" ht="14.45" customHeight="1">
      <c r="A96" s="20" t="s">
        <v>150</v>
      </c>
      <c r="B96" s="904" t="s">
        <v>598</v>
      </c>
      <c r="C96" s="904"/>
      <c r="D96" s="904"/>
      <c r="E96" s="904"/>
      <c r="F96" s="905">
        <v>2.2200000000000001E-2</v>
      </c>
      <c r="G96" s="905">
        <f>15/12/30</f>
        <v>4.1700000000000001E-2</v>
      </c>
      <c r="H96" s="871"/>
      <c r="I96" s="872"/>
    </row>
    <row r="97" spans="1:10" s="14" customFormat="1" ht="14.45" customHeight="1">
      <c r="A97" s="20" t="s">
        <v>151</v>
      </c>
      <c r="B97" s="904" t="s">
        <v>599</v>
      </c>
      <c r="C97" s="904"/>
      <c r="D97" s="904"/>
      <c r="E97" s="904"/>
      <c r="F97" s="947">
        <f>4%/100</f>
        <v>4.0000000000000002E-4</v>
      </c>
      <c r="G97" s="905">
        <f>(4.16/30/12)*0.015</f>
        <v>2.0000000000000001E-4</v>
      </c>
      <c r="H97" s="871"/>
      <c r="I97" s="872"/>
    </row>
    <row r="98" spans="1:10" s="14" customFormat="1" ht="14.45" customHeight="1">
      <c r="A98" s="20" t="s">
        <v>152</v>
      </c>
      <c r="B98" s="904" t="s">
        <v>600</v>
      </c>
      <c r="C98" s="904"/>
      <c r="D98" s="904"/>
      <c r="E98" s="904"/>
      <c r="F98" s="905">
        <v>2.0000000000000001E-4</v>
      </c>
      <c r="G98" s="905">
        <f>(15/30/12)*0.0078</f>
        <v>2.9999999999999997E-4</v>
      </c>
      <c r="H98" s="871"/>
      <c r="I98" s="872"/>
    </row>
    <row r="99" spans="1:10" s="14" customFormat="1" ht="14.45" customHeight="1">
      <c r="A99" s="20" t="s">
        <v>153</v>
      </c>
      <c r="B99" s="904" t="s">
        <v>601</v>
      </c>
      <c r="C99" s="904"/>
      <c r="D99" s="904"/>
      <c r="E99" s="904"/>
      <c r="F99" s="905">
        <v>1.4E-3</v>
      </c>
      <c r="G99" s="905">
        <f>(120/30)*0.05*(0.0358/12)</f>
        <v>5.9999999999999995E-4</v>
      </c>
      <c r="H99" s="871"/>
      <c r="I99" s="872"/>
    </row>
    <row r="100" spans="1:10" s="14" customFormat="1" ht="14.45" customHeight="1">
      <c r="A100" s="20" t="s">
        <v>154</v>
      </c>
      <c r="B100" s="904" t="s">
        <v>37</v>
      </c>
      <c r="C100" s="904"/>
      <c r="D100" s="904"/>
      <c r="E100" s="904"/>
      <c r="F100" s="905"/>
      <c r="G100" s="905"/>
      <c r="H100" s="871"/>
      <c r="I100" s="872"/>
    </row>
    <row r="101" spans="1:10" s="14" customFormat="1" ht="12.75" thickBot="1">
      <c r="A101" s="902" t="s">
        <v>221</v>
      </c>
      <c r="B101" s="903"/>
      <c r="C101" s="903"/>
      <c r="D101" s="903"/>
      <c r="E101" s="903"/>
      <c r="F101" s="948">
        <f>SUM(F95:F100)</f>
        <v>0.1075</v>
      </c>
      <c r="G101" s="948"/>
      <c r="H101" s="949"/>
      <c r="I101" s="950"/>
    </row>
    <row r="102" spans="1:10" s="14" customFormat="1" ht="12.75" thickBot="1">
      <c r="A102" s="885"/>
      <c r="B102" s="886"/>
      <c r="C102" s="886"/>
      <c r="D102" s="886"/>
      <c r="E102" s="886"/>
      <c r="F102" s="886"/>
      <c r="G102" s="886"/>
      <c r="H102" s="886"/>
      <c r="I102" s="887"/>
    </row>
    <row r="103" spans="1:10" s="14" customFormat="1" ht="14.45" customHeight="1">
      <c r="A103" s="940" t="s">
        <v>602</v>
      </c>
      <c r="B103" s="941"/>
      <c r="C103" s="941"/>
      <c r="D103" s="941"/>
      <c r="E103" s="941"/>
      <c r="F103" s="941"/>
      <c r="G103" s="941"/>
      <c r="H103" s="941"/>
      <c r="I103" s="942"/>
    </row>
    <row r="104" spans="1:10" s="14" customFormat="1" ht="14.45" customHeight="1">
      <c r="A104" s="53" t="s">
        <v>603</v>
      </c>
      <c r="B104" s="876" t="s">
        <v>604</v>
      </c>
      <c r="C104" s="876"/>
      <c r="D104" s="876"/>
      <c r="E104" s="876"/>
      <c r="F104" s="842" t="s">
        <v>193</v>
      </c>
      <c r="G104" s="842"/>
      <c r="H104" s="842" t="s">
        <v>192</v>
      </c>
      <c r="I104" s="931"/>
    </row>
    <row r="105" spans="1:10" s="14" customFormat="1" ht="14.45" customHeight="1">
      <c r="A105" s="20" t="s">
        <v>149</v>
      </c>
      <c r="B105" s="1164" t="s">
        <v>605</v>
      </c>
      <c r="C105" s="883"/>
      <c r="D105" s="883"/>
      <c r="E105" s="884"/>
      <c r="F105" s="938"/>
      <c r="G105" s="938"/>
      <c r="H105" s="934">
        <v>0</v>
      </c>
      <c r="I105" s="935"/>
    </row>
    <row r="106" spans="1:10" s="14" customFormat="1" ht="12.75" thickBot="1">
      <c r="A106" s="902" t="s">
        <v>221</v>
      </c>
      <c r="B106" s="903"/>
      <c r="C106" s="903"/>
      <c r="D106" s="903"/>
      <c r="E106" s="903"/>
      <c r="F106" s="903">
        <f>SUM(F105)</f>
        <v>0</v>
      </c>
      <c r="G106" s="903"/>
      <c r="H106" s="926">
        <f>SUM(H105)</f>
        <v>0</v>
      </c>
      <c r="I106" s="927"/>
    </row>
    <row r="107" spans="1:10" s="14" customFormat="1" ht="12.75" thickBot="1">
      <c r="A107" s="885"/>
      <c r="B107" s="886"/>
      <c r="C107" s="886"/>
      <c r="D107" s="886"/>
      <c r="E107" s="886"/>
      <c r="F107" s="886"/>
      <c r="G107" s="886"/>
      <c r="H107" s="886"/>
      <c r="I107" s="887"/>
    </row>
    <row r="108" spans="1:10" s="14" customFormat="1" ht="14.45" customHeight="1">
      <c r="A108" s="919" t="s">
        <v>606</v>
      </c>
      <c r="B108" s="920"/>
      <c r="C108" s="920"/>
      <c r="D108" s="920"/>
      <c r="E108" s="920"/>
      <c r="F108" s="920"/>
      <c r="G108" s="920"/>
      <c r="H108" s="920"/>
      <c r="I108" s="921"/>
    </row>
    <row r="109" spans="1:10" s="14" customFormat="1" ht="14.45" customHeight="1">
      <c r="A109" s="49">
        <v>4</v>
      </c>
      <c r="B109" s="876" t="s">
        <v>249</v>
      </c>
      <c r="C109" s="876"/>
      <c r="D109" s="876"/>
      <c r="E109" s="876"/>
      <c r="F109" s="876"/>
      <c r="G109" s="876"/>
      <c r="H109" s="842" t="s">
        <v>192</v>
      </c>
      <c r="I109" s="931"/>
    </row>
    <row r="110" spans="1:10" s="14" customFormat="1" ht="14.45" customHeight="1">
      <c r="A110" s="20" t="s">
        <v>595</v>
      </c>
      <c r="B110" s="904" t="s">
        <v>607</v>
      </c>
      <c r="C110" s="904"/>
      <c r="D110" s="904"/>
      <c r="E110" s="904"/>
      <c r="F110" s="904"/>
      <c r="G110" s="904"/>
      <c r="H110" s="934">
        <f>H101</f>
        <v>0</v>
      </c>
      <c r="I110" s="935"/>
    </row>
    <row r="111" spans="1:10" s="14" customFormat="1" ht="12" customHeight="1">
      <c r="A111" s="20" t="s">
        <v>603</v>
      </c>
      <c r="B111" s="904" t="s">
        <v>604</v>
      </c>
      <c r="C111" s="904"/>
      <c r="D111" s="904"/>
      <c r="E111" s="904"/>
      <c r="F111" s="904"/>
      <c r="G111" s="904"/>
      <c r="H111" s="934">
        <f>H106</f>
        <v>0</v>
      </c>
      <c r="I111" s="935"/>
    </row>
    <row r="112" spans="1:10" s="14" customFormat="1" ht="12.75" thickBot="1">
      <c r="A112" s="936" t="s">
        <v>221</v>
      </c>
      <c r="B112" s="937"/>
      <c r="C112" s="937"/>
      <c r="D112" s="937"/>
      <c r="E112" s="937"/>
      <c r="F112" s="937"/>
      <c r="G112" s="937"/>
      <c r="H112" s="932">
        <f>SUM(H110:I111)</f>
        <v>0</v>
      </c>
      <c r="I112" s="933"/>
      <c r="J112" s="34"/>
    </row>
    <row r="113" spans="1:9" s="14" customFormat="1" ht="12.75" thickBot="1">
      <c r="A113" s="885"/>
      <c r="B113" s="886"/>
      <c r="C113" s="886"/>
      <c r="D113" s="886"/>
      <c r="E113" s="886"/>
      <c r="F113" s="886"/>
      <c r="G113" s="886"/>
      <c r="H113" s="886"/>
      <c r="I113" s="887"/>
    </row>
    <row r="114" spans="1:9" s="14" customFormat="1" ht="14.45" customHeight="1">
      <c r="A114" s="919" t="s">
        <v>608</v>
      </c>
      <c r="B114" s="920"/>
      <c r="C114" s="920"/>
      <c r="D114" s="920"/>
      <c r="E114" s="920"/>
      <c r="F114" s="920"/>
      <c r="G114" s="920"/>
      <c r="H114" s="920"/>
      <c r="I114" s="921"/>
    </row>
    <row r="115" spans="1:9" s="14" customFormat="1" ht="12" customHeight="1">
      <c r="A115" s="49">
        <v>5</v>
      </c>
      <c r="B115" s="928" t="s">
        <v>165</v>
      </c>
      <c r="C115" s="929"/>
      <c r="D115" s="929"/>
      <c r="E115" s="929"/>
      <c r="F115" s="929"/>
      <c r="G115" s="930"/>
      <c r="H115" s="908" t="s">
        <v>192</v>
      </c>
      <c r="I115" s="909"/>
    </row>
    <row r="116" spans="1:9" s="14" customFormat="1" ht="14.45" customHeight="1">
      <c r="A116" s="20" t="s">
        <v>149</v>
      </c>
      <c r="B116" s="913" t="s">
        <v>609</v>
      </c>
      <c r="C116" s="914"/>
      <c r="D116" s="914"/>
      <c r="E116" s="914"/>
      <c r="F116" s="914"/>
      <c r="G116" s="915"/>
      <c r="H116" s="924">
        <v>0</v>
      </c>
      <c r="I116" s="925"/>
    </row>
    <row r="117" spans="1:9" s="14" customFormat="1" ht="14.45" customHeight="1">
      <c r="A117" s="20" t="s">
        <v>150</v>
      </c>
      <c r="B117" s="913" t="s">
        <v>610</v>
      </c>
      <c r="C117" s="914"/>
      <c r="D117" s="914"/>
      <c r="E117" s="914"/>
      <c r="F117" s="914"/>
      <c r="G117" s="915"/>
      <c r="H117" s="924">
        <v>0</v>
      </c>
      <c r="I117" s="925"/>
    </row>
    <row r="118" spans="1:9" s="14" customFormat="1" ht="14.45" customHeight="1">
      <c r="A118" s="20" t="s">
        <v>151</v>
      </c>
      <c r="B118" s="913" t="s">
        <v>611</v>
      </c>
      <c r="C118" s="914"/>
      <c r="D118" s="914"/>
      <c r="E118" s="914"/>
      <c r="F118" s="914"/>
      <c r="G118" s="915"/>
      <c r="H118" s="924">
        <v>0</v>
      </c>
      <c r="I118" s="925"/>
    </row>
    <row r="119" spans="1:9" s="14" customFormat="1" ht="12">
      <c r="A119" s="20" t="s">
        <v>152</v>
      </c>
      <c r="B119" s="913" t="s">
        <v>73</v>
      </c>
      <c r="C119" s="914"/>
      <c r="D119" s="914"/>
      <c r="E119" s="914"/>
      <c r="F119" s="914"/>
      <c r="G119" s="915"/>
      <c r="H119" s="924">
        <v>0</v>
      </c>
      <c r="I119" s="925"/>
    </row>
    <row r="120" spans="1:9" s="14" customFormat="1" ht="12.75" thickBot="1">
      <c r="A120" s="916" t="s">
        <v>221</v>
      </c>
      <c r="B120" s="917"/>
      <c r="C120" s="917"/>
      <c r="D120" s="917"/>
      <c r="E120" s="917"/>
      <c r="F120" s="917"/>
      <c r="G120" s="918"/>
      <c r="H120" s="906">
        <v>0</v>
      </c>
      <c r="I120" s="907"/>
    </row>
    <row r="121" spans="1:9" s="14" customFormat="1" ht="12.75" thickBot="1">
      <c r="A121" s="885"/>
      <c r="B121" s="886"/>
      <c r="C121" s="886"/>
      <c r="D121" s="886"/>
      <c r="E121" s="886"/>
      <c r="F121" s="886"/>
      <c r="G121" s="886"/>
      <c r="H121" s="886"/>
      <c r="I121" s="887"/>
    </row>
    <row r="122" spans="1:9" s="14" customFormat="1" ht="14.45" customHeight="1">
      <c r="A122" s="919" t="s">
        <v>612</v>
      </c>
      <c r="B122" s="920"/>
      <c r="C122" s="920"/>
      <c r="D122" s="920"/>
      <c r="E122" s="920"/>
      <c r="F122" s="920"/>
      <c r="G122" s="920"/>
      <c r="H122" s="920"/>
      <c r="I122" s="921"/>
    </row>
    <row r="123" spans="1:9" s="14" customFormat="1" ht="14.45" customHeight="1">
      <c r="A123" s="49">
        <v>6</v>
      </c>
      <c r="B123" s="910" t="s">
        <v>613</v>
      </c>
      <c r="C123" s="911"/>
      <c r="D123" s="911"/>
      <c r="E123" s="912"/>
      <c r="F123" s="908" t="s">
        <v>193</v>
      </c>
      <c r="G123" s="880"/>
      <c r="H123" s="908" t="s">
        <v>192</v>
      </c>
      <c r="I123" s="909"/>
    </row>
    <row r="124" spans="1:9" s="14" customFormat="1" ht="14.45" customHeight="1">
      <c r="A124" s="49" t="s">
        <v>149</v>
      </c>
      <c r="B124" s="910" t="s">
        <v>739</v>
      </c>
      <c r="C124" s="911"/>
      <c r="D124" s="911"/>
      <c r="E124" s="912"/>
      <c r="F124" s="560"/>
      <c r="G124" s="556"/>
      <c r="H124" s="560"/>
      <c r="I124" s="602">
        <f>H41+H60</f>
        <v>0</v>
      </c>
    </row>
    <row r="125" spans="1:9" s="14" customFormat="1" ht="12">
      <c r="A125" s="20" t="s">
        <v>150</v>
      </c>
      <c r="B125" s="894" t="s">
        <v>614</v>
      </c>
      <c r="C125" s="895"/>
      <c r="D125" s="895"/>
      <c r="E125" s="896"/>
      <c r="F125" s="898"/>
      <c r="G125" s="899"/>
      <c r="H125" s="871">
        <f>I124*F125</f>
        <v>0</v>
      </c>
      <c r="I125" s="872"/>
    </row>
    <row r="126" spans="1:9" s="14" customFormat="1" ht="12">
      <c r="A126" s="20" t="s">
        <v>151</v>
      </c>
      <c r="B126" s="894" t="s">
        <v>144</v>
      </c>
      <c r="C126" s="895"/>
      <c r="D126" s="895"/>
      <c r="E126" s="896"/>
      <c r="F126" s="898"/>
      <c r="G126" s="899"/>
      <c r="H126" s="871">
        <f>I124*F126</f>
        <v>0</v>
      </c>
      <c r="I126" s="872"/>
    </row>
    <row r="127" spans="1:9" s="14" customFormat="1" ht="12">
      <c r="A127" s="878" t="s">
        <v>169</v>
      </c>
      <c r="B127" s="879"/>
      <c r="C127" s="879"/>
      <c r="D127" s="879"/>
      <c r="E127" s="880"/>
      <c r="F127" s="881"/>
      <c r="G127" s="882"/>
      <c r="H127" s="900">
        <f>I124*F127</f>
        <v>0</v>
      </c>
      <c r="I127" s="901"/>
    </row>
    <row r="128" spans="1:9" s="14" customFormat="1" ht="12">
      <c r="A128" s="20" t="s">
        <v>152</v>
      </c>
      <c r="B128" s="894" t="s">
        <v>145</v>
      </c>
      <c r="C128" s="895"/>
      <c r="D128" s="895"/>
      <c r="E128" s="896"/>
      <c r="F128" s="898"/>
      <c r="G128" s="899"/>
      <c r="H128" s="897"/>
      <c r="I128" s="872"/>
    </row>
    <row r="129" spans="1:13" s="14" customFormat="1" ht="12" customHeight="1">
      <c r="A129" s="865" t="s">
        <v>615</v>
      </c>
      <c r="B129" s="866"/>
      <c r="C129" s="867" t="s">
        <v>616</v>
      </c>
      <c r="D129" s="868"/>
      <c r="E129" s="21" t="s">
        <v>617</v>
      </c>
      <c r="F129" s="898"/>
      <c r="G129" s="899"/>
      <c r="H129" s="871"/>
      <c r="I129" s="872"/>
    </row>
    <row r="130" spans="1:13" s="14" customFormat="1" ht="12">
      <c r="A130" s="865" t="s">
        <v>618</v>
      </c>
      <c r="B130" s="866"/>
      <c r="C130" s="869"/>
      <c r="D130" s="870"/>
      <c r="E130" s="21" t="s">
        <v>619</v>
      </c>
      <c r="F130" s="898"/>
      <c r="G130" s="899"/>
      <c r="H130" s="871"/>
      <c r="I130" s="872"/>
    </row>
    <row r="131" spans="1:13" s="14" customFormat="1" ht="12">
      <c r="A131" s="865" t="s">
        <v>620</v>
      </c>
      <c r="B131" s="866"/>
      <c r="C131" s="883" t="s">
        <v>621</v>
      </c>
      <c r="D131" s="884"/>
      <c r="E131" s="21" t="s">
        <v>622</v>
      </c>
      <c r="F131" s="898"/>
      <c r="G131" s="899"/>
      <c r="H131" s="871">
        <f>I124*F131</f>
        <v>0</v>
      </c>
      <c r="I131" s="872"/>
    </row>
    <row r="132" spans="1:13" s="14" customFormat="1" ht="12">
      <c r="A132" s="878" t="s">
        <v>169</v>
      </c>
      <c r="B132" s="879"/>
      <c r="C132" s="879"/>
      <c r="D132" s="879"/>
      <c r="E132" s="880"/>
      <c r="F132" s="881"/>
      <c r="G132" s="882"/>
      <c r="H132" s="900">
        <f>SUM(H129:I131)</f>
        <v>0</v>
      </c>
      <c r="I132" s="901"/>
    </row>
    <row r="133" spans="1:13" s="14" customFormat="1" ht="12.75" thickBot="1">
      <c r="A133" s="858" t="s">
        <v>221</v>
      </c>
      <c r="B133" s="859"/>
      <c r="C133" s="859"/>
      <c r="D133" s="859"/>
      <c r="E133" s="860"/>
      <c r="F133" s="892"/>
      <c r="G133" s="893"/>
      <c r="H133" s="888">
        <f>SUM(H127,H132)</f>
        <v>0</v>
      </c>
      <c r="I133" s="889"/>
    </row>
    <row r="134" spans="1:13" s="14" customFormat="1" ht="12.75" thickBot="1">
      <c r="A134" s="885"/>
      <c r="B134" s="886"/>
      <c r="C134" s="886"/>
      <c r="D134" s="886"/>
      <c r="E134" s="886"/>
      <c r="F134" s="886"/>
      <c r="G134" s="886"/>
      <c r="H134" s="886"/>
      <c r="I134" s="887"/>
    </row>
    <row r="135" spans="1:13" s="14" customFormat="1" ht="14.45" customHeight="1">
      <c r="A135" s="873" t="s">
        <v>623</v>
      </c>
      <c r="B135" s="874"/>
      <c r="C135" s="874"/>
      <c r="D135" s="874"/>
      <c r="E135" s="874"/>
      <c r="F135" s="874"/>
      <c r="G135" s="874"/>
      <c r="H135" s="874"/>
      <c r="I135" s="875"/>
    </row>
    <row r="136" spans="1:13" s="14" customFormat="1" ht="14.45" customHeight="1">
      <c r="A136" s="890" t="s">
        <v>624</v>
      </c>
      <c r="B136" s="891"/>
      <c r="C136" s="891"/>
      <c r="D136" s="891"/>
      <c r="E136" s="891"/>
      <c r="F136" s="891"/>
      <c r="G136" s="891"/>
      <c r="H136" s="876"/>
      <c r="I136" s="877"/>
    </row>
    <row r="137" spans="1:13" s="14" customFormat="1" ht="14.45" customHeight="1">
      <c r="A137" s="60" t="s">
        <v>149</v>
      </c>
      <c r="B137" s="840" t="s">
        <v>625</v>
      </c>
      <c r="C137" s="840"/>
      <c r="D137" s="840"/>
      <c r="E137" s="840"/>
      <c r="F137" s="840"/>
      <c r="G137" s="840"/>
      <c r="H137" s="836">
        <f>H41</f>
        <v>0</v>
      </c>
      <c r="I137" s="837"/>
    </row>
    <row r="138" spans="1:13" s="14" customFormat="1" ht="14.45" customHeight="1">
      <c r="A138" s="60" t="s">
        <v>150</v>
      </c>
      <c r="B138" s="840" t="s">
        <v>626</v>
      </c>
      <c r="C138" s="840"/>
      <c r="D138" s="840"/>
      <c r="E138" s="840"/>
      <c r="F138" s="840"/>
      <c r="G138" s="840"/>
      <c r="H138" s="836">
        <f>H80</f>
        <v>0</v>
      </c>
      <c r="I138" s="837"/>
    </row>
    <row r="139" spans="1:13" s="14" customFormat="1" ht="14.45" customHeight="1">
      <c r="A139" s="60" t="s">
        <v>151</v>
      </c>
      <c r="B139" s="840" t="s">
        <v>64</v>
      </c>
      <c r="C139" s="840"/>
      <c r="D139" s="840"/>
      <c r="E139" s="840"/>
      <c r="F139" s="840"/>
      <c r="G139" s="840"/>
      <c r="H139" s="836">
        <f>H90</f>
        <v>0</v>
      </c>
      <c r="I139" s="837"/>
    </row>
    <row r="140" spans="1:13" s="14" customFormat="1" ht="14.45" customHeight="1">
      <c r="A140" s="60" t="s">
        <v>152</v>
      </c>
      <c r="B140" s="840" t="s">
        <v>65</v>
      </c>
      <c r="C140" s="840"/>
      <c r="D140" s="840"/>
      <c r="E140" s="840"/>
      <c r="F140" s="840"/>
      <c r="G140" s="840"/>
      <c r="H140" s="836">
        <f>H112</f>
        <v>0</v>
      </c>
      <c r="I140" s="837"/>
    </row>
    <row r="141" spans="1:13" s="14" customFormat="1" ht="14.45" customHeight="1">
      <c r="A141" s="60" t="s">
        <v>153</v>
      </c>
      <c r="B141" s="840" t="s">
        <v>66</v>
      </c>
      <c r="C141" s="840"/>
      <c r="D141" s="840"/>
      <c r="E141" s="840"/>
      <c r="F141" s="840"/>
      <c r="G141" s="840"/>
      <c r="H141" s="836">
        <f>H120</f>
        <v>0</v>
      </c>
      <c r="I141" s="837"/>
    </row>
    <row r="142" spans="1:13" s="14" customFormat="1" ht="14.45" customHeight="1">
      <c r="A142" s="841" t="s">
        <v>67</v>
      </c>
      <c r="B142" s="842"/>
      <c r="C142" s="842"/>
      <c r="D142" s="842"/>
      <c r="E142" s="842"/>
      <c r="F142" s="842"/>
      <c r="G142" s="842"/>
      <c r="H142" s="838">
        <f>SUM(H137:I141)</f>
        <v>0</v>
      </c>
      <c r="I142" s="839"/>
      <c r="J142" s="35"/>
      <c r="K142" s="35"/>
      <c r="M142" s="36"/>
    </row>
    <row r="143" spans="1:13" s="14" customFormat="1" ht="14.45" customHeight="1">
      <c r="A143" s="60" t="s">
        <v>154</v>
      </c>
      <c r="B143" s="840" t="s">
        <v>68</v>
      </c>
      <c r="C143" s="840"/>
      <c r="D143" s="840"/>
      <c r="E143" s="840"/>
      <c r="F143" s="840"/>
      <c r="G143" s="840"/>
      <c r="H143" s="836">
        <f>H133</f>
        <v>0</v>
      </c>
      <c r="I143" s="837"/>
    </row>
    <row r="144" spans="1:13" s="14" customFormat="1" ht="14.45" customHeight="1" thickBot="1">
      <c r="A144" s="863" t="s">
        <v>69</v>
      </c>
      <c r="B144" s="864"/>
      <c r="C144" s="864"/>
      <c r="D144" s="864"/>
      <c r="E144" s="864"/>
      <c r="F144" s="864"/>
      <c r="G144" s="864"/>
      <c r="H144" s="861">
        <f>SUM(H41,H48,H60,H73,H90,H101,H106,H120,H127)/(1-F132)</f>
        <v>0</v>
      </c>
      <c r="I144" s="862"/>
      <c r="J144" s="35"/>
      <c r="K144" s="35"/>
    </row>
    <row r="145" spans="1:11" s="14" customFormat="1" ht="12.75" thickBot="1">
      <c r="A145" s="835"/>
      <c r="B145" s="835"/>
      <c r="C145" s="835"/>
      <c r="D145" s="835"/>
      <c r="E145" s="835"/>
      <c r="F145" s="835"/>
      <c r="G145" s="835"/>
      <c r="H145" s="835"/>
      <c r="I145" s="835"/>
    </row>
    <row r="146" spans="1:11" s="14" customFormat="1" ht="14.45" customHeight="1">
      <c r="A146" s="873" t="s">
        <v>70</v>
      </c>
      <c r="B146" s="874"/>
      <c r="C146" s="874"/>
      <c r="D146" s="874"/>
      <c r="E146" s="874"/>
      <c r="F146" s="874"/>
      <c r="G146" s="874"/>
      <c r="H146" s="874"/>
      <c r="I146" s="875"/>
      <c r="K146" s="35"/>
    </row>
    <row r="147" spans="1:11" s="14" customFormat="1" ht="14.45" customHeight="1">
      <c r="A147" s="1191" t="s">
        <v>71</v>
      </c>
      <c r="B147" s="840"/>
      <c r="C147" s="840"/>
      <c r="D147" s="840"/>
      <c r="E147" s="840"/>
      <c r="F147" s="840"/>
      <c r="G147" s="840"/>
      <c r="H147" s="1185">
        <f>H144</f>
        <v>0</v>
      </c>
      <c r="I147" s="1186"/>
    </row>
    <row r="148" spans="1:11" s="14" customFormat="1" ht="14.45" customHeight="1">
      <c r="A148" s="1191" t="s">
        <v>72</v>
      </c>
      <c r="B148" s="840"/>
      <c r="C148" s="840"/>
      <c r="D148" s="840"/>
      <c r="E148" s="840"/>
      <c r="F148" s="840"/>
      <c r="G148" s="840"/>
      <c r="H148" s="1192">
        <f>F25</f>
        <v>1</v>
      </c>
      <c r="I148" s="1186"/>
    </row>
    <row r="149" spans="1:11" s="14" customFormat="1" ht="14.45" customHeight="1" thickBot="1">
      <c r="A149" s="1189" t="s">
        <v>156</v>
      </c>
      <c r="B149" s="1190"/>
      <c r="C149" s="1190"/>
      <c r="D149" s="1190"/>
      <c r="E149" s="1190"/>
      <c r="F149" s="1190"/>
      <c r="G149" s="1190"/>
      <c r="H149" s="1183">
        <f>H147*H148</f>
        <v>0</v>
      </c>
      <c r="I149" s="1184"/>
      <c r="J149" s="310"/>
      <c r="K149" s="43"/>
    </row>
  </sheetData>
  <mergeCells count="293">
    <mergeCell ref="A13:E13"/>
    <mergeCell ref="F13:I13"/>
    <mergeCell ref="A15:I15"/>
    <mergeCell ref="A17:I17"/>
    <mergeCell ref="A20:E20"/>
    <mergeCell ref="F20:I20"/>
    <mergeCell ref="A1:I1"/>
    <mergeCell ref="A2:I2"/>
    <mergeCell ref="A4:I4"/>
    <mergeCell ref="H5:I5"/>
    <mergeCell ref="A7:I7"/>
    <mergeCell ref="A8:E8"/>
    <mergeCell ref="F8:I8"/>
    <mergeCell ref="A12:E12"/>
    <mergeCell ref="F12:I12"/>
    <mergeCell ref="A9:E9"/>
    <mergeCell ref="F9:I9"/>
    <mergeCell ref="A10:E10"/>
    <mergeCell ref="F10:I10"/>
    <mergeCell ref="A11:E11"/>
    <mergeCell ref="F11:I11"/>
    <mergeCell ref="A21:E21"/>
    <mergeCell ref="F21:I21"/>
    <mergeCell ref="A22:E22"/>
    <mergeCell ref="F22:I22"/>
    <mergeCell ref="A23:E23"/>
    <mergeCell ref="F23:I23"/>
    <mergeCell ref="A27:I27"/>
    <mergeCell ref="A18:E18"/>
    <mergeCell ref="F18:I18"/>
    <mergeCell ref="A19:E19"/>
    <mergeCell ref="F19:I19"/>
    <mergeCell ref="A24:E24"/>
    <mergeCell ref="F24:G24"/>
    <mergeCell ref="H24:I24"/>
    <mergeCell ref="A25:E25"/>
    <mergeCell ref="B30:G30"/>
    <mergeCell ref="H30:I30"/>
    <mergeCell ref="B31:E31"/>
    <mergeCell ref="F25:I25"/>
    <mergeCell ref="A29:I29"/>
    <mergeCell ref="F31:G31"/>
    <mergeCell ref="H31:I31"/>
    <mergeCell ref="B35:D35"/>
    <mergeCell ref="F35:G35"/>
    <mergeCell ref="H35:I35"/>
    <mergeCell ref="B32:C32"/>
    <mergeCell ref="F32:G32"/>
    <mergeCell ref="H32:I32"/>
    <mergeCell ref="B33:C33"/>
    <mergeCell ref="F33:G33"/>
    <mergeCell ref="B34:E34"/>
    <mergeCell ref="F34:G34"/>
    <mergeCell ref="H34:I34"/>
    <mergeCell ref="B38:D38"/>
    <mergeCell ref="F38:G38"/>
    <mergeCell ref="H38:I38"/>
    <mergeCell ref="B39:D39"/>
    <mergeCell ref="F39:G39"/>
    <mergeCell ref="H39:I39"/>
    <mergeCell ref="H33:I33"/>
    <mergeCell ref="B36:D36"/>
    <mergeCell ref="F36:G36"/>
    <mergeCell ref="H36:I36"/>
    <mergeCell ref="B37:D37"/>
    <mergeCell ref="F37:G37"/>
    <mergeCell ref="H37:I37"/>
    <mergeCell ref="B40:D40"/>
    <mergeCell ref="F40:G40"/>
    <mergeCell ref="H40:I40"/>
    <mergeCell ref="A41:E41"/>
    <mergeCell ref="F41:G41"/>
    <mergeCell ref="B52:F52"/>
    <mergeCell ref="H41:I41"/>
    <mergeCell ref="A43:I43"/>
    <mergeCell ref="A44:I44"/>
    <mergeCell ref="B45:E45"/>
    <mergeCell ref="F45:G45"/>
    <mergeCell ref="H45:I45"/>
    <mergeCell ref="B51:F51"/>
    <mergeCell ref="H51:I51"/>
    <mergeCell ref="B46:E46"/>
    <mergeCell ref="F46:G46"/>
    <mergeCell ref="H46:I46"/>
    <mergeCell ref="A49:I49"/>
    <mergeCell ref="A50:I50"/>
    <mergeCell ref="F47:G47"/>
    <mergeCell ref="H47:I47"/>
    <mergeCell ref="A48:E48"/>
    <mergeCell ref="H52:I52"/>
    <mergeCell ref="B47:E47"/>
    <mergeCell ref="B58:F58"/>
    <mergeCell ref="H58:I58"/>
    <mergeCell ref="A66:A67"/>
    <mergeCell ref="B66:B67"/>
    <mergeCell ref="H66:I67"/>
    <mergeCell ref="B59:F59"/>
    <mergeCell ref="H59:I59"/>
    <mergeCell ref="A64:A65"/>
    <mergeCell ref="F48:G48"/>
    <mergeCell ref="H48:I48"/>
    <mergeCell ref="B63:G63"/>
    <mergeCell ref="H63:I63"/>
    <mergeCell ref="B53:F53"/>
    <mergeCell ref="H53:I53"/>
    <mergeCell ref="H54:I54"/>
    <mergeCell ref="B55:F55"/>
    <mergeCell ref="H55:I55"/>
    <mergeCell ref="B79:G79"/>
    <mergeCell ref="H79:I79"/>
    <mergeCell ref="B72:G72"/>
    <mergeCell ref="H72:I72"/>
    <mergeCell ref="A73:G73"/>
    <mergeCell ref="B64:B65"/>
    <mergeCell ref="H64:I65"/>
    <mergeCell ref="B56:F56"/>
    <mergeCell ref="H56:I56"/>
    <mergeCell ref="B57:F57"/>
    <mergeCell ref="H57:I57"/>
    <mergeCell ref="A60:F60"/>
    <mergeCell ref="H60:I60"/>
    <mergeCell ref="A61:I61"/>
    <mergeCell ref="A62:I62"/>
    <mergeCell ref="H73:I73"/>
    <mergeCell ref="B71:G71"/>
    <mergeCell ref="H71:I71"/>
    <mergeCell ref="B68:G68"/>
    <mergeCell ref="H68:I68"/>
    <mergeCell ref="B69:G69"/>
    <mergeCell ref="H69:I69"/>
    <mergeCell ref="B70:G70"/>
    <mergeCell ref="H70:I70"/>
    <mergeCell ref="B86:E86"/>
    <mergeCell ref="F86:G86"/>
    <mergeCell ref="H86:I86"/>
    <mergeCell ref="A80:G80"/>
    <mergeCell ref="H80:I80"/>
    <mergeCell ref="A74:I74"/>
    <mergeCell ref="A75:I75"/>
    <mergeCell ref="B76:G76"/>
    <mergeCell ref="H76:I76"/>
    <mergeCell ref="B77:G77"/>
    <mergeCell ref="H77:I77"/>
    <mergeCell ref="B78:G78"/>
    <mergeCell ref="H78:I78"/>
    <mergeCell ref="A81:I81"/>
    <mergeCell ref="A82:I82"/>
    <mergeCell ref="B83:E83"/>
    <mergeCell ref="F83:G83"/>
    <mergeCell ref="H83:I83"/>
    <mergeCell ref="B85:E85"/>
    <mergeCell ref="F85:G85"/>
    <mergeCell ref="H85:I85"/>
    <mergeCell ref="B84:E84"/>
    <mergeCell ref="F84:G84"/>
    <mergeCell ref="H84:I84"/>
    <mergeCell ref="B97:E97"/>
    <mergeCell ref="F97:G97"/>
    <mergeCell ref="H97:I97"/>
    <mergeCell ref="B98:E98"/>
    <mergeCell ref="F98:G98"/>
    <mergeCell ref="H98:I98"/>
    <mergeCell ref="B87:E87"/>
    <mergeCell ref="F87:G87"/>
    <mergeCell ref="H87:I87"/>
    <mergeCell ref="F94:G94"/>
    <mergeCell ref="H94:I94"/>
    <mergeCell ref="B95:E95"/>
    <mergeCell ref="B89:E89"/>
    <mergeCell ref="F89:G89"/>
    <mergeCell ref="H89:I89"/>
    <mergeCell ref="A90:E90"/>
    <mergeCell ref="B88:E88"/>
    <mergeCell ref="F88:G88"/>
    <mergeCell ref="H88:I88"/>
    <mergeCell ref="F90:G90"/>
    <mergeCell ref="H90:I90"/>
    <mergeCell ref="A91:I91"/>
    <mergeCell ref="A92:I92"/>
    <mergeCell ref="A93:I93"/>
    <mergeCell ref="B94:E94"/>
    <mergeCell ref="F95:G95"/>
    <mergeCell ref="H95:I95"/>
    <mergeCell ref="B96:E96"/>
    <mergeCell ref="F96:G96"/>
    <mergeCell ref="H96:I96"/>
    <mergeCell ref="A102:I102"/>
    <mergeCell ref="B105:E105"/>
    <mergeCell ref="F105:G105"/>
    <mergeCell ref="H105:I105"/>
    <mergeCell ref="B99:E99"/>
    <mergeCell ref="F99:G99"/>
    <mergeCell ref="H99:I99"/>
    <mergeCell ref="A101:E101"/>
    <mergeCell ref="F101:G101"/>
    <mergeCell ref="H101:I101"/>
    <mergeCell ref="A103:I103"/>
    <mergeCell ref="B104:E104"/>
    <mergeCell ref="F104:G104"/>
    <mergeCell ref="H104:I104"/>
    <mergeCell ref="B100:E100"/>
    <mergeCell ref="F100:G100"/>
    <mergeCell ref="H100:I100"/>
    <mergeCell ref="B111:G111"/>
    <mergeCell ref="H111:I111"/>
    <mergeCell ref="B109:G109"/>
    <mergeCell ref="H109:I109"/>
    <mergeCell ref="B110:G110"/>
    <mergeCell ref="H110:I110"/>
    <mergeCell ref="A106:E106"/>
    <mergeCell ref="F106:G106"/>
    <mergeCell ref="A107:I107"/>
    <mergeCell ref="A108:I108"/>
    <mergeCell ref="H106:I106"/>
    <mergeCell ref="A112:G112"/>
    <mergeCell ref="H112:I112"/>
    <mergeCell ref="H116:I116"/>
    <mergeCell ref="B117:G117"/>
    <mergeCell ref="B124:E124"/>
    <mergeCell ref="A121:I121"/>
    <mergeCell ref="A122:I122"/>
    <mergeCell ref="B123:E123"/>
    <mergeCell ref="F123:G123"/>
    <mergeCell ref="H123:I123"/>
    <mergeCell ref="H117:I117"/>
    <mergeCell ref="B118:G118"/>
    <mergeCell ref="H118:I118"/>
    <mergeCell ref="B119:G119"/>
    <mergeCell ref="H119:I119"/>
    <mergeCell ref="B125:E125"/>
    <mergeCell ref="F125:G125"/>
    <mergeCell ref="H125:I125"/>
    <mergeCell ref="A113:I113"/>
    <mergeCell ref="A114:I114"/>
    <mergeCell ref="A120:G120"/>
    <mergeCell ref="H120:I120"/>
    <mergeCell ref="B115:G115"/>
    <mergeCell ref="H115:I115"/>
    <mergeCell ref="B116:G116"/>
    <mergeCell ref="B128:E128"/>
    <mergeCell ref="F128:G128"/>
    <mergeCell ref="H128:I128"/>
    <mergeCell ref="A129:B129"/>
    <mergeCell ref="C129:D130"/>
    <mergeCell ref="F129:G129"/>
    <mergeCell ref="B126:E126"/>
    <mergeCell ref="F126:G126"/>
    <mergeCell ref="H126:I126"/>
    <mergeCell ref="H129:I129"/>
    <mergeCell ref="A130:B130"/>
    <mergeCell ref="F130:G130"/>
    <mergeCell ref="H130:I130"/>
    <mergeCell ref="A127:E127"/>
    <mergeCell ref="F127:G127"/>
    <mergeCell ref="H127:I127"/>
    <mergeCell ref="A133:E133"/>
    <mergeCell ref="F133:G133"/>
    <mergeCell ref="H133:I133"/>
    <mergeCell ref="A134:I134"/>
    <mergeCell ref="A135:I135"/>
    <mergeCell ref="A136:G136"/>
    <mergeCell ref="H136:I136"/>
    <mergeCell ref="A131:B131"/>
    <mergeCell ref="C131:D131"/>
    <mergeCell ref="F131:G131"/>
    <mergeCell ref="H131:I131"/>
    <mergeCell ref="A132:E132"/>
    <mergeCell ref="F132:G132"/>
    <mergeCell ref="H132:I132"/>
    <mergeCell ref="B137:G137"/>
    <mergeCell ref="H137:I137"/>
    <mergeCell ref="B138:G138"/>
    <mergeCell ref="B140:G140"/>
    <mergeCell ref="H140:I140"/>
    <mergeCell ref="B141:G141"/>
    <mergeCell ref="H138:I138"/>
    <mergeCell ref="B139:G139"/>
    <mergeCell ref="H139:I139"/>
    <mergeCell ref="H147:I147"/>
    <mergeCell ref="H141:I141"/>
    <mergeCell ref="A149:G149"/>
    <mergeCell ref="H149:I149"/>
    <mergeCell ref="B143:G143"/>
    <mergeCell ref="H143:I143"/>
    <mergeCell ref="A144:G144"/>
    <mergeCell ref="H144:I144"/>
    <mergeCell ref="A145:I145"/>
    <mergeCell ref="A146:I146"/>
    <mergeCell ref="A147:G147"/>
    <mergeCell ref="A148:G148"/>
    <mergeCell ref="H148:I148"/>
    <mergeCell ref="A142:G142"/>
    <mergeCell ref="H142:I142"/>
  </mergeCells>
  <phoneticPr fontId="16" type="noConversion"/>
  <pageMargins left="0.51181102362204722" right="0.51181102362204722" top="0.78740157480314965" bottom="0.78740157480314965" header="0.31496062992125984" footer="0.31496062992125984"/>
  <pageSetup paperSize="9" scale="80"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I156"/>
  <sheetViews>
    <sheetView showGridLines="0" topLeftCell="A3" zoomScaleNormal="100" zoomScaleSheetLayoutView="100" workbookViewId="0">
      <pane xSplit="1" ySplit="2" topLeftCell="B5" activePane="bottomRight" state="frozen"/>
      <selection activeCell="A3" sqref="A3"/>
      <selection pane="topRight" activeCell="B3" sqref="B3"/>
      <selection pane="bottomLeft" activeCell="A5" sqref="A5"/>
      <selection pane="bottomRight" activeCell="L8" sqref="L8"/>
    </sheetView>
  </sheetViews>
  <sheetFormatPr defaultRowHeight="15"/>
  <cols>
    <col min="1" max="1" width="6.5703125" style="61" customWidth="1"/>
    <col min="2" max="2" width="4.140625" style="61" customWidth="1"/>
    <col min="3" max="3" width="39.7109375" style="61" customWidth="1"/>
    <col min="4" max="4" width="27.42578125" style="61" customWidth="1"/>
    <col min="5" max="5" width="7.140625" style="61" customWidth="1"/>
    <col min="6" max="6" width="14" style="61" customWidth="1"/>
    <col min="7" max="7" width="16.5703125" style="71" customWidth="1"/>
    <col min="8" max="8" width="18.7109375" style="61" customWidth="1"/>
    <col min="9" max="9" width="14.7109375" style="61" customWidth="1"/>
    <col min="10" max="10" width="4.85546875" style="149" customWidth="1"/>
    <col min="11" max="11" width="13.28515625" style="1" customWidth="1"/>
    <col min="12" max="12" width="22.7109375" customWidth="1"/>
    <col min="13" max="13" width="13.85546875" style="464" customWidth="1"/>
    <col min="15" max="15" width="11.5703125" bestFit="1" customWidth="1"/>
    <col min="35" max="35" width="10.140625" hidden="1" customWidth="1"/>
  </cols>
  <sheetData>
    <row r="1" spans="1:35" ht="27" thickBot="1">
      <c r="A1" s="705" t="s">
        <v>292</v>
      </c>
      <c r="B1" s="706"/>
      <c r="C1" s="706"/>
      <c r="D1" s="706"/>
      <c r="E1" s="706"/>
      <c r="F1" s="706"/>
      <c r="G1" s="706"/>
      <c r="H1" s="706"/>
      <c r="I1" s="707"/>
      <c r="J1" s="477"/>
    </row>
    <row r="2" spans="1:35" ht="15.75">
      <c r="A2" s="673"/>
      <c r="B2" s="673"/>
      <c r="C2" s="673"/>
      <c r="D2" s="673"/>
      <c r="E2" s="673"/>
      <c r="F2" s="673"/>
      <c r="G2" s="673"/>
      <c r="H2" s="673"/>
      <c r="I2" s="674"/>
      <c r="J2" s="120"/>
    </row>
    <row r="3" spans="1:35" ht="18.75" customHeight="1" thickBot="1">
      <c r="A3" s="680" t="s">
        <v>450</v>
      </c>
      <c r="B3" s="681"/>
      <c r="C3" s="681"/>
      <c r="D3" s="681"/>
      <c r="E3" s="681"/>
      <c r="F3" s="681"/>
      <c r="G3" s="681"/>
      <c r="H3" s="681"/>
      <c r="I3" s="682"/>
      <c r="J3" s="120"/>
    </row>
    <row r="4" spans="1:35" ht="87" customHeight="1">
      <c r="A4" s="188" t="s">
        <v>133</v>
      </c>
      <c r="B4" s="189" t="s">
        <v>139</v>
      </c>
      <c r="C4" s="190" t="s">
        <v>74</v>
      </c>
      <c r="D4" s="190" t="s">
        <v>75</v>
      </c>
      <c r="E4" s="189" t="s">
        <v>76</v>
      </c>
      <c r="F4" s="189" t="s">
        <v>77</v>
      </c>
      <c r="G4" s="191" t="s">
        <v>136</v>
      </c>
      <c r="H4" s="190" t="s">
        <v>131</v>
      </c>
      <c r="I4" s="192" t="s">
        <v>132</v>
      </c>
      <c r="J4" s="475"/>
      <c r="L4" s="463"/>
    </row>
    <row r="5" spans="1:35" ht="57">
      <c r="A5" s="675" t="s">
        <v>90</v>
      </c>
      <c r="B5" s="63">
        <v>1</v>
      </c>
      <c r="C5" s="509" t="s">
        <v>455</v>
      </c>
      <c r="D5" s="64" t="s">
        <v>461</v>
      </c>
      <c r="E5" s="64" t="s">
        <v>78</v>
      </c>
      <c r="F5" s="65">
        <f>'LOTE 1 - CONTAGEM'!F6</f>
        <v>2</v>
      </c>
      <c r="G5" s="510">
        <f>'1.1'!H144</f>
        <v>0</v>
      </c>
      <c r="H5" s="308">
        <f t="shared" ref="H5:H12" si="0">F5*G5</f>
        <v>0</v>
      </c>
      <c r="I5" s="309">
        <f t="shared" ref="I5:I12" si="1">H5*12</f>
        <v>0</v>
      </c>
      <c r="J5" s="475" t="s">
        <v>0</v>
      </c>
      <c r="K5" s="249"/>
      <c r="L5" s="167"/>
      <c r="O5" s="245"/>
      <c r="AI5" s="167">
        <f>SUM(F5:F12)</f>
        <v>11</v>
      </c>
    </row>
    <row r="6" spans="1:35" ht="57">
      <c r="A6" s="675"/>
      <c r="B6" s="63">
        <v>2</v>
      </c>
      <c r="C6" s="509" t="s">
        <v>456</v>
      </c>
      <c r="D6" s="64" t="s">
        <v>462</v>
      </c>
      <c r="E6" s="64" t="s">
        <v>78</v>
      </c>
      <c r="F6" s="65">
        <v>2</v>
      </c>
      <c r="G6" s="510">
        <f>'1.2'!H144</f>
        <v>0</v>
      </c>
      <c r="H6" s="308">
        <f t="shared" si="0"/>
        <v>0</v>
      </c>
      <c r="I6" s="309">
        <f t="shared" si="1"/>
        <v>0</v>
      </c>
      <c r="J6" s="475" t="s">
        <v>2</v>
      </c>
      <c r="K6" s="249"/>
      <c r="L6" s="167"/>
      <c r="O6" s="245"/>
      <c r="AI6" s="167" t="e">
        <f>SUM(#REF!,#REF!)</f>
        <v>#REF!</v>
      </c>
    </row>
    <row r="7" spans="1:35" ht="60">
      <c r="A7" s="675"/>
      <c r="B7" s="63">
        <v>3</v>
      </c>
      <c r="C7" s="509" t="s">
        <v>458</v>
      </c>
      <c r="D7" s="64" t="s">
        <v>457</v>
      </c>
      <c r="E7" s="64" t="s">
        <v>78</v>
      </c>
      <c r="F7" s="65">
        <v>1</v>
      </c>
      <c r="G7" s="510">
        <f>'1.3'!H144</f>
        <v>0</v>
      </c>
      <c r="H7" s="308">
        <f t="shared" si="0"/>
        <v>0</v>
      </c>
      <c r="I7" s="309">
        <f t="shared" si="1"/>
        <v>0</v>
      </c>
      <c r="J7" s="475" t="s">
        <v>3</v>
      </c>
      <c r="L7" s="167"/>
      <c r="AI7" s="224" t="e">
        <f>AI6/(AI6+AI5)</f>
        <v>#REF!</v>
      </c>
    </row>
    <row r="8" spans="1:35" ht="57">
      <c r="A8" s="675"/>
      <c r="B8" s="63">
        <v>4</v>
      </c>
      <c r="C8" s="509" t="s">
        <v>464</v>
      </c>
      <c r="D8" s="64" t="s">
        <v>463</v>
      </c>
      <c r="E8" s="64" t="s">
        <v>78</v>
      </c>
      <c r="F8" s="65">
        <v>2</v>
      </c>
      <c r="G8" s="510">
        <f>'1.4'!H144</f>
        <v>0</v>
      </c>
      <c r="H8" s="308">
        <f t="shared" si="0"/>
        <v>0</v>
      </c>
      <c r="I8" s="309">
        <f t="shared" si="1"/>
        <v>0</v>
      </c>
      <c r="J8" s="475" t="s">
        <v>4</v>
      </c>
      <c r="K8" s="631">
        <f>H5+H6+H7+H8+H9+H10+H11</f>
        <v>0</v>
      </c>
      <c r="L8" s="167"/>
    </row>
    <row r="9" spans="1:35" ht="57">
      <c r="A9" s="675"/>
      <c r="B9" s="63">
        <v>5</v>
      </c>
      <c r="C9" s="509" t="s">
        <v>465</v>
      </c>
      <c r="D9" s="64" t="s">
        <v>349</v>
      </c>
      <c r="E9" s="64" t="s">
        <v>78</v>
      </c>
      <c r="F9" s="65">
        <v>1</v>
      </c>
      <c r="G9" s="510">
        <f>'1.5'!H144</f>
        <v>0</v>
      </c>
      <c r="H9" s="308">
        <f t="shared" si="0"/>
        <v>0</v>
      </c>
      <c r="I9" s="309">
        <f t="shared" si="1"/>
        <v>0</v>
      </c>
      <c r="J9" s="475" t="s">
        <v>5</v>
      </c>
      <c r="L9" s="167"/>
    </row>
    <row r="10" spans="1:35" ht="42.75">
      <c r="A10" s="675"/>
      <c r="B10" s="63">
        <v>6</v>
      </c>
      <c r="C10" s="509" t="s">
        <v>467</v>
      </c>
      <c r="D10" s="64" t="s">
        <v>466</v>
      </c>
      <c r="E10" s="64" t="s">
        <v>78</v>
      </c>
      <c r="F10" s="65">
        <v>2</v>
      </c>
      <c r="G10" s="510">
        <f>'1.6'!H144</f>
        <v>0</v>
      </c>
      <c r="H10" s="308">
        <f t="shared" si="0"/>
        <v>0</v>
      </c>
      <c r="I10" s="309">
        <f t="shared" si="1"/>
        <v>0</v>
      </c>
      <c r="J10" s="475" t="s">
        <v>6</v>
      </c>
      <c r="L10" s="167"/>
    </row>
    <row r="11" spans="1:35" ht="71.25">
      <c r="A11" s="675"/>
      <c r="B11" s="63">
        <v>7</v>
      </c>
      <c r="C11" s="509" t="s">
        <v>468</v>
      </c>
      <c r="D11" s="64" t="s">
        <v>459</v>
      </c>
      <c r="E11" s="64" t="s">
        <v>78</v>
      </c>
      <c r="F11" s="65">
        <v>1</v>
      </c>
      <c r="G11" s="510">
        <f>'1.7'!H144</f>
        <v>0</v>
      </c>
      <c r="H11" s="308">
        <f t="shared" si="0"/>
        <v>0</v>
      </c>
      <c r="I11" s="309">
        <f t="shared" si="1"/>
        <v>0</v>
      </c>
      <c r="J11" s="475" t="s">
        <v>7</v>
      </c>
      <c r="L11" s="167"/>
    </row>
    <row r="12" spans="1:35" ht="28.5" hidden="1">
      <c r="A12" s="675"/>
      <c r="B12" s="63">
        <v>9</v>
      </c>
      <c r="C12" s="96" t="s">
        <v>554</v>
      </c>
      <c r="D12" s="64" t="s">
        <v>566</v>
      </c>
      <c r="E12" s="64" t="s">
        <v>78</v>
      </c>
      <c r="F12" s="65">
        <f>'LOTE 1 - CONTAGEM'!F14</f>
        <v>0</v>
      </c>
      <c r="G12" s="66" t="e">
        <f>#REF!</f>
        <v>#REF!</v>
      </c>
      <c r="H12" s="308" t="e">
        <f t="shared" si="0"/>
        <v>#REF!</v>
      </c>
      <c r="I12" s="309" t="e">
        <f t="shared" si="1"/>
        <v>#REF!</v>
      </c>
      <c r="J12" s="476" t="s">
        <v>293</v>
      </c>
      <c r="L12" s="167"/>
    </row>
    <row r="13" spans="1:35">
      <c r="A13" s="675"/>
      <c r="B13" s="183">
        <v>11</v>
      </c>
      <c r="C13" s="676" t="s">
        <v>314</v>
      </c>
      <c r="D13" s="677"/>
      <c r="E13" s="182" t="s">
        <v>80</v>
      </c>
      <c r="F13" s="183">
        <f>'LOTE 1 - CONTAGEM'!F16</f>
        <v>12</v>
      </c>
      <c r="G13" s="184"/>
      <c r="H13" s="185">
        <f>'Sinteses de CCT''s'!F29</f>
        <v>0</v>
      </c>
      <c r="I13" s="186">
        <f>H13*12</f>
        <v>0</v>
      </c>
      <c r="J13" s="475"/>
      <c r="L13" s="167"/>
    </row>
    <row r="14" spans="1:35">
      <c r="A14" s="675"/>
      <c r="B14" s="172">
        <v>12</v>
      </c>
      <c r="C14" s="678" t="s">
        <v>79</v>
      </c>
      <c r="D14" s="679"/>
      <c r="E14" s="172" t="s">
        <v>80</v>
      </c>
      <c r="F14" s="172">
        <f>'LOTE 1 - CONTAGEM'!F17</f>
        <v>12</v>
      </c>
      <c r="G14" s="174"/>
      <c r="H14" s="175"/>
      <c r="I14" s="176">
        <f>H14*12</f>
        <v>0</v>
      </c>
      <c r="J14" s="475"/>
      <c r="L14" s="167"/>
    </row>
    <row r="15" spans="1:35">
      <c r="A15" s="675"/>
      <c r="B15" s="172"/>
      <c r="C15" s="678"/>
      <c r="D15" s="679"/>
      <c r="E15" s="172" t="s">
        <v>80</v>
      </c>
      <c r="F15" s="172"/>
      <c r="G15" s="174"/>
      <c r="H15" s="175"/>
      <c r="I15" s="176"/>
      <c r="J15" s="475"/>
      <c r="L15" s="167"/>
    </row>
    <row r="16" spans="1:35" ht="16.5" customHeight="1" thickBot="1">
      <c r="A16" s="670" t="s">
        <v>460</v>
      </c>
      <c r="B16" s="671"/>
      <c r="C16" s="671"/>
      <c r="D16" s="671"/>
      <c r="E16" s="671"/>
      <c r="F16" s="672"/>
      <c r="G16" s="87"/>
      <c r="H16" s="88"/>
      <c r="I16" s="89"/>
      <c r="J16" s="475"/>
      <c r="L16" s="167"/>
    </row>
    <row r="17" spans="1:12" ht="16.5" customHeight="1" thickBot="1">
      <c r="A17" s="716" t="s">
        <v>733</v>
      </c>
      <c r="B17" s="717"/>
      <c r="C17" s="717"/>
      <c r="D17" s="717"/>
      <c r="E17" s="717"/>
      <c r="F17" s="718"/>
      <c r="G17" s="564">
        <f>G5+G6+G7+G8+G9+G10+G11+G14+G15</f>
        <v>0</v>
      </c>
      <c r="H17" s="85">
        <f>H5+H6+H7+H8+H9+H10+H11+H13+H14</f>
        <v>0</v>
      </c>
      <c r="I17" s="86">
        <f>H17*12</f>
        <v>0</v>
      </c>
      <c r="J17" s="475"/>
      <c r="L17" s="167"/>
    </row>
    <row r="18" spans="1:12">
      <c r="A18" s="67"/>
      <c r="G18" s="61"/>
      <c r="I18" s="62"/>
      <c r="J18" s="475"/>
      <c r="L18" s="167"/>
    </row>
    <row r="19" spans="1:12" ht="21.75" hidden="1" thickBot="1">
      <c r="A19" s="69"/>
      <c r="B19" s="69"/>
      <c r="C19" s="695"/>
      <c r="D19" s="696"/>
      <c r="E19" s="696"/>
      <c r="F19" s="697"/>
      <c r="G19" s="302"/>
      <c r="H19" s="92"/>
      <c r="I19" s="68"/>
      <c r="J19" s="150"/>
    </row>
    <row r="20" spans="1:12" hidden="1">
      <c r="A20" s="68"/>
      <c r="B20" s="68"/>
      <c r="C20" s="273"/>
      <c r="D20" s="273"/>
      <c r="E20" s="687"/>
      <c r="F20" s="687"/>
      <c r="G20" s="303"/>
      <c r="H20" s="68"/>
      <c r="I20" s="68"/>
    </row>
    <row r="21" spans="1:12" ht="15.75" hidden="1" thickBot="1">
      <c r="A21" s="68"/>
      <c r="B21" s="68"/>
      <c r="C21" s="700"/>
      <c r="D21" s="701"/>
      <c r="E21" s="701"/>
      <c r="F21" s="702"/>
      <c r="G21" s="274"/>
      <c r="H21" s="91"/>
      <c r="I21" s="68"/>
    </row>
    <row r="22" spans="1:12" hidden="1">
      <c r="A22" s="68"/>
      <c r="B22" s="68"/>
      <c r="C22" s="275"/>
      <c r="D22" s="276"/>
      <c r="E22" s="703"/>
      <c r="F22" s="704"/>
      <c r="G22" s="277"/>
      <c r="I22" s="68"/>
    </row>
    <row r="23" spans="1:12" hidden="1">
      <c r="A23" s="68"/>
      <c r="B23" s="68"/>
      <c r="C23" s="278"/>
      <c r="D23" s="90"/>
      <c r="E23" s="685"/>
      <c r="F23" s="686"/>
      <c r="G23" s="304"/>
      <c r="I23" s="68"/>
    </row>
    <row r="24" spans="1:12" hidden="1">
      <c r="A24" s="70"/>
      <c r="B24" s="70"/>
      <c r="C24" s="278"/>
      <c r="D24" s="90"/>
      <c r="E24" s="685"/>
      <c r="F24" s="686"/>
      <c r="G24" s="304"/>
      <c r="I24" s="70"/>
    </row>
    <row r="25" spans="1:12" hidden="1">
      <c r="A25" s="70"/>
      <c r="B25" s="70"/>
      <c r="C25" s="278"/>
      <c r="D25" s="90"/>
      <c r="E25" s="685"/>
      <c r="F25" s="686"/>
      <c r="G25" s="304"/>
      <c r="I25" s="70"/>
    </row>
    <row r="26" spans="1:12" hidden="1">
      <c r="A26" s="70"/>
      <c r="B26" s="70"/>
      <c r="C26" s="278"/>
      <c r="D26" s="90"/>
      <c r="E26" s="685"/>
      <c r="F26" s="686"/>
      <c r="G26" s="304"/>
      <c r="I26" s="70"/>
    </row>
    <row r="27" spans="1:12" hidden="1">
      <c r="A27" s="70"/>
      <c r="B27" s="70"/>
      <c r="C27" s="278"/>
      <c r="D27" s="90"/>
      <c r="E27" s="685"/>
      <c r="F27" s="686"/>
      <c r="G27" s="304"/>
      <c r="I27" s="70"/>
    </row>
    <row r="28" spans="1:12" hidden="1">
      <c r="A28" s="70"/>
      <c r="B28" s="70"/>
      <c r="C28" s="278"/>
      <c r="D28" s="90"/>
      <c r="E28" s="685"/>
      <c r="F28" s="686"/>
      <c r="G28" s="304"/>
      <c r="I28" s="70"/>
    </row>
    <row r="29" spans="1:12" hidden="1">
      <c r="A29" s="70"/>
      <c r="B29" s="70"/>
      <c r="C29" s="278"/>
      <c r="D29" s="90"/>
      <c r="E29" s="685"/>
      <c r="F29" s="686"/>
      <c r="G29" s="304"/>
      <c r="I29" s="70"/>
    </row>
    <row r="30" spans="1:12" hidden="1">
      <c r="C30" s="278"/>
      <c r="D30" s="90"/>
      <c r="E30" s="685"/>
      <c r="F30" s="686"/>
      <c r="G30" s="304"/>
    </row>
    <row r="31" spans="1:12" ht="15.75" hidden="1" thickBot="1">
      <c r="C31" s="279"/>
      <c r="D31" s="280"/>
      <c r="E31" s="698"/>
      <c r="F31" s="699"/>
      <c r="G31" s="281"/>
      <c r="H31" s="225"/>
    </row>
    <row r="32" spans="1:12" ht="15.75" hidden="1" thickBot="1">
      <c r="C32" s="282"/>
      <c r="D32" s="282"/>
      <c r="E32" s="687"/>
      <c r="F32" s="687"/>
      <c r="G32" s="305"/>
    </row>
    <row r="33" spans="3:7" ht="15.75" hidden="1" thickBot="1">
      <c r="C33" s="692"/>
      <c r="D33" s="693"/>
      <c r="E33" s="693"/>
      <c r="F33" s="694"/>
      <c r="G33" s="274"/>
    </row>
    <row r="34" spans="3:7" hidden="1">
      <c r="C34" s="284"/>
      <c r="D34" s="285"/>
      <c r="E34" s="688"/>
      <c r="F34" s="689"/>
      <c r="G34" s="305"/>
    </row>
    <row r="35" spans="3:7" hidden="1">
      <c r="C35" s="286"/>
      <c r="D35" s="94"/>
      <c r="E35" s="683"/>
      <c r="F35" s="684"/>
      <c r="G35" s="305"/>
    </row>
    <row r="36" spans="3:7" hidden="1">
      <c r="C36" s="286"/>
      <c r="D36" s="94"/>
      <c r="E36" s="683"/>
      <c r="F36" s="684"/>
      <c r="G36" s="305"/>
    </row>
    <row r="37" spans="3:7" ht="15.75" hidden="1" thickBot="1">
      <c r="C37" s="287"/>
      <c r="D37" s="288"/>
      <c r="E37" s="690"/>
      <c r="F37" s="691"/>
      <c r="G37" s="305"/>
    </row>
    <row r="38" spans="3:7" ht="15.75" hidden="1" thickBot="1">
      <c r="C38" s="282"/>
      <c r="D38" s="282"/>
      <c r="E38" s="687"/>
      <c r="F38" s="687"/>
      <c r="G38" s="305"/>
    </row>
    <row r="39" spans="3:7" ht="15.75" hidden="1" thickBot="1">
      <c r="C39" s="692"/>
      <c r="D39" s="693"/>
      <c r="E39" s="693"/>
      <c r="F39" s="694"/>
      <c r="G39" s="274"/>
    </row>
    <row r="40" spans="3:7" hidden="1">
      <c r="C40" s="289"/>
      <c r="D40" s="290"/>
      <c r="E40" s="688"/>
      <c r="F40" s="689"/>
      <c r="G40" s="301"/>
    </row>
    <row r="41" spans="3:7" hidden="1">
      <c r="C41" s="292"/>
      <c r="D41" s="94"/>
      <c r="E41" s="683"/>
      <c r="F41" s="684"/>
      <c r="G41" s="301"/>
    </row>
    <row r="42" spans="3:7" hidden="1">
      <c r="C42" s="292"/>
      <c r="D42" s="94"/>
      <c r="E42" s="683"/>
      <c r="F42" s="684"/>
      <c r="G42" s="301"/>
    </row>
    <row r="43" spans="3:7" ht="15.75" hidden="1" thickBot="1">
      <c r="C43" s="293"/>
      <c r="D43" s="294"/>
      <c r="E43" s="690"/>
      <c r="F43" s="691"/>
      <c r="G43" s="301"/>
    </row>
    <row r="44" spans="3:7" ht="15.75" hidden="1" thickBot="1">
      <c r="C44" s="295"/>
      <c r="D44" s="295"/>
      <c r="E44" s="687"/>
      <c r="F44" s="687"/>
      <c r="G44" s="301"/>
    </row>
    <row r="45" spans="3:7" ht="15.75" hidden="1" thickBot="1">
      <c r="C45" s="692"/>
      <c r="D45" s="693"/>
      <c r="E45" s="693"/>
      <c r="F45" s="694"/>
      <c r="G45" s="274"/>
    </row>
    <row r="46" spans="3:7" hidden="1">
      <c r="C46" s="289"/>
      <c r="D46" s="290"/>
      <c r="E46" s="688"/>
      <c r="F46" s="689"/>
      <c r="G46" s="301"/>
    </row>
    <row r="47" spans="3:7" hidden="1">
      <c r="C47" s="296"/>
      <c r="D47" s="95"/>
      <c r="E47" s="683"/>
      <c r="F47" s="684"/>
      <c r="G47" s="301"/>
    </row>
    <row r="48" spans="3:7" hidden="1">
      <c r="C48" s="296"/>
      <c r="D48" s="95"/>
      <c r="E48" s="683"/>
      <c r="F48" s="684"/>
      <c r="G48" s="301"/>
    </row>
    <row r="49" spans="3:7" ht="15.75" hidden="1" thickBot="1">
      <c r="C49" s="293"/>
      <c r="D49" s="294"/>
      <c r="E49" s="690"/>
      <c r="F49" s="691"/>
      <c r="G49" s="301"/>
    </row>
    <row r="50" spans="3:7" ht="15.75" hidden="1" thickBot="1">
      <c r="C50" s="295"/>
      <c r="D50" s="295"/>
      <c r="E50" s="687"/>
      <c r="F50" s="687"/>
      <c r="G50" s="301"/>
    </row>
    <row r="51" spans="3:7" ht="15.75" hidden="1" thickBot="1">
      <c r="C51" s="692"/>
      <c r="D51" s="693"/>
      <c r="E51" s="693"/>
      <c r="F51" s="694"/>
      <c r="G51" s="274"/>
    </row>
    <row r="52" spans="3:7" hidden="1">
      <c r="C52" s="289"/>
      <c r="D52" s="290"/>
      <c r="E52" s="688"/>
      <c r="F52" s="689"/>
      <c r="G52" s="301"/>
    </row>
    <row r="53" spans="3:7" hidden="1">
      <c r="C53" s="297"/>
      <c r="D53" s="93"/>
      <c r="E53" s="683"/>
      <c r="F53" s="684"/>
      <c r="G53" s="301"/>
    </row>
    <row r="54" spans="3:7" hidden="1">
      <c r="C54" s="297"/>
      <c r="D54" s="93"/>
      <c r="E54" s="683"/>
      <c r="F54" s="684"/>
      <c r="G54" s="301"/>
    </row>
    <row r="55" spans="3:7" ht="15.75" hidden="1" thickBot="1">
      <c r="C55" s="298"/>
      <c r="D55" s="299"/>
      <c r="E55" s="690"/>
      <c r="F55" s="691"/>
      <c r="G55" s="301"/>
    </row>
    <row r="56" spans="3:7" ht="15.75" hidden="1" thickBot="1">
      <c r="C56" s="295"/>
      <c r="D56" s="295"/>
      <c r="E56" s="687"/>
      <c r="F56" s="687"/>
      <c r="G56" s="301"/>
    </row>
    <row r="57" spans="3:7" ht="15.75" hidden="1" thickBot="1">
      <c r="C57" s="700"/>
      <c r="D57" s="701"/>
      <c r="E57" s="701"/>
      <c r="F57" s="702"/>
      <c r="G57" s="301"/>
    </row>
    <row r="58" spans="3:7" hidden="1">
      <c r="C58" s="275"/>
      <c r="D58" s="276"/>
      <c r="E58" s="688"/>
      <c r="F58" s="689"/>
      <c r="G58" s="301"/>
    </row>
    <row r="59" spans="3:7" hidden="1">
      <c r="C59" s="292"/>
      <c r="D59" s="94"/>
      <c r="E59" s="683"/>
      <c r="F59" s="684"/>
      <c r="G59" s="301"/>
    </row>
    <row r="60" spans="3:7" hidden="1">
      <c r="C60" s="292"/>
      <c r="D60" s="94"/>
      <c r="E60" s="683"/>
      <c r="F60" s="684"/>
      <c r="G60" s="301"/>
    </row>
    <row r="61" spans="3:7" hidden="1">
      <c r="C61" s="292"/>
      <c r="D61" s="94"/>
      <c r="E61" s="683"/>
      <c r="F61" s="684"/>
      <c r="G61" s="301"/>
    </row>
    <row r="62" spans="3:7" ht="15.75" hidden="1" thickBot="1">
      <c r="C62" s="293"/>
      <c r="D62" s="294"/>
      <c r="E62" s="690"/>
      <c r="F62" s="691"/>
      <c r="G62" s="301"/>
    </row>
    <row r="63" spans="3:7" ht="15.75" hidden="1" thickBot="1">
      <c r="C63" s="295"/>
      <c r="D63" s="295"/>
      <c r="E63" s="719"/>
      <c r="F63" s="720"/>
      <c r="G63" s="301"/>
    </row>
    <row r="64" spans="3:7" hidden="1">
      <c r="C64" s="712"/>
      <c r="D64" s="713"/>
      <c r="E64" s="710"/>
      <c r="F64" s="711"/>
      <c r="G64" s="301"/>
    </row>
    <row r="65" spans="3:7" ht="15.75" hidden="1" thickBot="1">
      <c r="C65" s="708"/>
      <c r="D65" s="709"/>
      <c r="E65" s="714"/>
      <c r="F65" s="715"/>
      <c r="G65" s="301"/>
    </row>
    <row r="66" spans="3:7" hidden="1">
      <c r="C66" s="283"/>
      <c r="D66" s="283"/>
      <c r="E66" s="283"/>
      <c r="F66" s="283"/>
      <c r="G66" s="301"/>
    </row>
    <row r="67" spans="3:7" hidden="1">
      <c r="C67" s="283"/>
      <c r="D67" s="283"/>
      <c r="E67" s="283"/>
      <c r="F67" s="283"/>
      <c r="G67" s="301"/>
    </row>
    <row r="68" spans="3:7" hidden="1">
      <c r="C68" s="283"/>
      <c r="D68" s="283"/>
      <c r="E68" s="283"/>
      <c r="F68" s="283"/>
      <c r="G68" s="301"/>
    </row>
    <row r="69" spans="3:7" hidden="1">
      <c r="C69" s="283"/>
      <c r="D69" s="283"/>
      <c r="E69" s="283"/>
      <c r="F69" s="283"/>
      <c r="G69" s="301"/>
    </row>
    <row r="70" spans="3:7" hidden="1">
      <c r="C70" s="283"/>
      <c r="D70" s="283"/>
      <c r="E70" s="283"/>
      <c r="F70" s="283"/>
      <c r="G70" s="301"/>
    </row>
    <row r="71" spans="3:7" hidden="1">
      <c r="C71" s="283"/>
      <c r="D71" s="283"/>
      <c r="E71" s="283"/>
      <c r="F71" s="283"/>
      <c r="G71" s="301"/>
    </row>
    <row r="72" spans="3:7" hidden="1">
      <c r="C72" s="283"/>
      <c r="D72" s="283"/>
      <c r="E72" s="283"/>
      <c r="F72" s="283"/>
      <c r="G72" s="301"/>
    </row>
    <row r="73" spans="3:7" hidden="1">
      <c r="C73" s="283"/>
      <c r="D73" s="283"/>
      <c r="E73" s="283"/>
      <c r="F73" s="283"/>
      <c r="G73" s="301"/>
    </row>
    <row r="74" spans="3:7" hidden="1">
      <c r="C74" s="283"/>
      <c r="D74" s="283"/>
      <c r="E74" s="283"/>
      <c r="F74" s="283"/>
      <c r="G74" s="301"/>
    </row>
    <row r="75" spans="3:7" hidden="1">
      <c r="C75" s="283"/>
      <c r="D75" s="283"/>
      <c r="E75" s="283"/>
      <c r="F75" s="283"/>
      <c r="G75" s="301"/>
    </row>
    <row r="76" spans="3:7" hidden="1">
      <c r="C76" s="283"/>
      <c r="D76" s="283"/>
      <c r="E76" s="283"/>
      <c r="F76" s="283"/>
      <c r="G76" s="301"/>
    </row>
    <row r="77" spans="3:7" hidden="1">
      <c r="C77" s="283"/>
      <c r="D77" s="283"/>
      <c r="E77" s="283"/>
      <c r="F77" s="283"/>
      <c r="G77" s="301"/>
    </row>
    <row r="78" spans="3:7" hidden="1">
      <c r="C78" s="283"/>
      <c r="D78" s="283"/>
      <c r="E78" s="283"/>
      <c r="F78" s="283"/>
      <c r="G78" s="301"/>
    </row>
    <row r="79" spans="3:7" hidden="1">
      <c r="C79" s="283"/>
      <c r="D79" s="283"/>
      <c r="E79" s="283"/>
      <c r="F79" s="283"/>
      <c r="G79" s="301"/>
    </row>
    <row r="80" spans="3:7" hidden="1">
      <c r="C80" s="283"/>
      <c r="D80" s="283"/>
      <c r="E80" s="283"/>
      <c r="F80" s="283"/>
      <c r="G80" s="301"/>
    </row>
    <row r="81" spans="3:7" hidden="1">
      <c r="C81" s="283"/>
      <c r="D81" s="283"/>
      <c r="E81" s="283"/>
      <c r="F81" s="283"/>
      <c r="G81" s="301"/>
    </row>
    <row r="82" spans="3:7" hidden="1">
      <c r="C82" s="283"/>
      <c r="D82" s="283"/>
      <c r="E82" s="283"/>
      <c r="F82" s="283"/>
      <c r="G82" s="301"/>
    </row>
    <row r="83" spans="3:7" hidden="1">
      <c r="C83" s="283"/>
      <c r="D83" s="283"/>
      <c r="E83" s="283"/>
      <c r="F83" s="283"/>
      <c r="G83" s="301"/>
    </row>
    <row r="84" spans="3:7" hidden="1">
      <c r="C84" s="283"/>
      <c r="D84" s="283"/>
      <c r="E84" s="283"/>
      <c r="F84" s="283"/>
      <c r="G84" s="301"/>
    </row>
    <row r="85" spans="3:7" hidden="1">
      <c r="C85" s="283"/>
      <c r="D85" s="283"/>
      <c r="E85" s="283"/>
      <c r="F85" s="283"/>
      <c r="G85" s="301"/>
    </row>
    <row r="86" spans="3:7" hidden="1">
      <c r="C86" s="283"/>
      <c r="D86" s="283"/>
      <c r="E86" s="283"/>
      <c r="F86" s="283"/>
      <c r="G86" s="301"/>
    </row>
    <row r="87" spans="3:7" hidden="1">
      <c r="C87" s="283"/>
      <c r="D87" s="283"/>
      <c r="E87" s="283"/>
      <c r="F87" s="283"/>
      <c r="G87" s="301"/>
    </row>
    <row r="88" spans="3:7" hidden="1">
      <c r="C88" s="283"/>
      <c r="D88" s="283"/>
      <c r="E88" s="283"/>
      <c r="F88" s="283"/>
      <c r="G88" s="301"/>
    </row>
    <row r="89" spans="3:7" hidden="1">
      <c r="C89" s="283"/>
      <c r="D89" s="283"/>
      <c r="E89" s="283"/>
      <c r="F89" s="283"/>
      <c r="G89" s="301"/>
    </row>
    <row r="90" spans="3:7" hidden="1">
      <c r="C90" s="283"/>
      <c r="D90" s="283"/>
      <c r="E90" s="283"/>
      <c r="F90" s="283"/>
      <c r="G90" s="301"/>
    </row>
    <row r="91" spans="3:7" hidden="1">
      <c r="C91" s="283"/>
      <c r="D91" s="283"/>
      <c r="E91" s="283"/>
      <c r="F91" s="283"/>
      <c r="G91" s="301"/>
    </row>
    <row r="92" spans="3:7" hidden="1">
      <c r="C92" s="283"/>
      <c r="D92" s="283"/>
      <c r="E92" s="283"/>
      <c r="F92" s="283"/>
      <c r="G92" s="301"/>
    </row>
    <row r="93" spans="3:7" hidden="1">
      <c r="C93" s="283"/>
      <c r="D93" s="283"/>
      <c r="E93" s="283"/>
      <c r="F93" s="283"/>
      <c r="G93" s="301"/>
    </row>
    <row r="94" spans="3:7" hidden="1">
      <c r="C94" s="283"/>
      <c r="D94" s="283"/>
      <c r="E94" s="283"/>
      <c r="F94" s="283"/>
      <c r="G94" s="301"/>
    </row>
    <row r="95" spans="3:7" hidden="1">
      <c r="C95" s="283"/>
      <c r="D95" s="283"/>
      <c r="E95" s="283"/>
      <c r="F95" s="283"/>
      <c r="G95" s="301"/>
    </row>
    <row r="96" spans="3:7" hidden="1">
      <c r="C96" s="283"/>
      <c r="D96" s="283"/>
      <c r="E96" s="283"/>
      <c r="F96" s="283"/>
      <c r="G96" s="301"/>
    </row>
    <row r="97" spans="3:7" hidden="1">
      <c r="C97" s="283"/>
      <c r="D97" s="283"/>
      <c r="E97" s="283"/>
      <c r="F97" s="283"/>
      <c r="G97" s="301"/>
    </row>
    <row r="98" spans="3:7" hidden="1">
      <c r="C98" s="283"/>
      <c r="D98" s="283"/>
      <c r="E98" s="283"/>
      <c r="F98" s="283"/>
      <c r="G98" s="301"/>
    </row>
    <row r="99" spans="3:7" hidden="1">
      <c r="C99" s="283"/>
      <c r="D99" s="283"/>
      <c r="E99" s="283"/>
      <c r="F99" s="283"/>
      <c r="G99" s="301"/>
    </row>
    <row r="100" spans="3:7" hidden="1">
      <c r="C100" s="283"/>
      <c r="D100" s="283"/>
      <c r="E100" s="283"/>
      <c r="F100" s="283"/>
      <c r="G100" s="301"/>
    </row>
    <row r="101" spans="3:7" hidden="1">
      <c r="C101" s="283"/>
      <c r="D101" s="283"/>
      <c r="E101" s="283"/>
      <c r="F101" s="283"/>
      <c r="G101" s="301"/>
    </row>
    <row r="102" spans="3:7" hidden="1">
      <c r="C102" s="283"/>
      <c r="D102" s="283"/>
      <c r="E102" s="283"/>
      <c r="F102" s="283"/>
      <c r="G102" s="301"/>
    </row>
    <row r="103" spans="3:7" hidden="1">
      <c r="C103" s="283"/>
      <c r="D103" s="283"/>
      <c r="E103" s="283"/>
      <c r="F103" s="283"/>
      <c r="G103" s="301"/>
    </row>
    <row r="104" spans="3:7" hidden="1">
      <c r="C104" s="283"/>
      <c r="D104" s="283"/>
      <c r="E104" s="283"/>
      <c r="F104" s="283"/>
      <c r="G104" s="301"/>
    </row>
    <row r="105" spans="3:7" hidden="1">
      <c r="C105" s="283"/>
      <c r="D105" s="283"/>
      <c r="E105" s="283"/>
      <c r="F105" s="283"/>
      <c r="G105" s="301"/>
    </row>
    <row r="106" spans="3:7" hidden="1">
      <c r="C106" s="283"/>
      <c r="D106" s="283"/>
      <c r="E106" s="283"/>
      <c r="F106" s="283"/>
      <c r="G106" s="301"/>
    </row>
    <row r="107" spans="3:7" hidden="1">
      <c r="C107" s="283"/>
      <c r="D107" s="283"/>
      <c r="E107" s="283"/>
      <c r="F107" s="283"/>
      <c r="G107" s="301"/>
    </row>
    <row r="108" spans="3:7" hidden="1">
      <c r="C108" s="283"/>
      <c r="D108" s="283"/>
      <c r="E108" s="283"/>
      <c r="F108" s="283"/>
      <c r="G108" s="301"/>
    </row>
    <row r="109" spans="3:7" hidden="1">
      <c r="C109" s="283"/>
      <c r="D109" s="283"/>
      <c r="E109" s="283"/>
      <c r="F109" s="283"/>
      <c r="G109" s="301"/>
    </row>
    <row r="110" spans="3:7" hidden="1">
      <c r="C110" s="283"/>
      <c r="D110" s="283"/>
      <c r="E110" s="283"/>
      <c r="F110" s="283"/>
      <c r="G110" s="301"/>
    </row>
    <row r="111" spans="3:7" hidden="1">
      <c r="C111" s="283"/>
      <c r="D111" s="283"/>
      <c r="E111" s="283"/>
      <c r="F111" s="283"/>
      <c r="G111" s="301"/>
    </row>
    <row r="112" spans="3:7" hidden="1">
      <c r="C112" s="283"/>
      <c r="D112" s="283"/>
      <c r="E112" s="283"/>
      <c r="F112" s="283"/>
      <c r="G112" s="301"/>
    </row>
    <row r="113" spans="3:7" hidden="1">
      <c r="C113" s="283"/>
      <c r="D113" s="283"/>
      <c r="E113" s="283"/>
      <c r="F113" s="283"/>
      <c r="G113" s="301"/>
    </row>
    <row r="114" spans="3:7" hidden="1">
      <c r="C114" s="283"/>
      <c r="D114" s="283"/>
      <c r="E114" s="283"/>
      <c r="F114" s="283"/>
      <c r="G114" s="301"/>
    </row>
    <row r="115" spans="3:7" hidden="1">
      <c r="C115" s="283"/>
      <c r="D115" s="283"/>
      <c r="E115" s="283"/>
      <c r="F115" s="283"/>
      <c r="G115" s="301"/>
    </row>
    <row r="116" spans="3:7" hidden="1">
      <c r="C116" s="283"/>
      <c r="D116" s="283"/>
      <c r="E116" s="283"/>
      <c r="F116" s="283"/>
      <c r="G116" s="301"/>
    </row>
    <row r="117" spans="3:7" hidden="1">
      <c r="C117" s="283"/>
      <c r="D117" s="283"/>
      <c r="E117" s="283"/>
      <c r="F117" s="283"/>
      <c r="G117" s="301"/>
    </row>
    <row r="118" spans="3:7" hidden="1">
      <c r="C118" s="283"/>
      <c r="D118" s="283"/>
      <c r="E118" s="283"/>
      <c r="F118" s="283"/>
      <c r="G118" s="301"/>
    </row>
    <row r="119" spans="3:7" hidden="1">
      <c r="C119" s="283"/>
      <c r="D119" s="283"/>
      <c r="E119" s="283"/>
      <c r="F119" s="283"/>
      <c r="G119" s="301"/>
    </row>
    <row r="120" spans="3:7" hidden="1">
      <c r="C120" s="283"/>
      <c r="D120" s="283"/>
      <c r="E120" s="283"/>
      <c r="F120" s="283"/>
      <c r="G120" s="301"/>
    </row>
    <row r="121" spans="3:7" hidden="1">
      <c r="C121" s="283"/>
      <c r="D121" s="283"/>
      <c r="E121" s="283"/>
      <c r="F121" s="283"/>
      <c r="G121" s="301"/>
    </row>
    <row r="122" spans="3:7" hidden="1">
      <c r="C122" s="283"/>
      <c r="D122" s="283"/>
      <c r="E122" s="283"/>
      <c r="F122" s="283"/>
      <c r="G122" s="301"/>
    </row>
    <row r="123" spans="3:7" hidden="1">
      <c r="C123" s="283"/>
      <c r="D123" s="283"/>
      <c r="E123" s="283"/>
      <c r="F123" s="283"/>
      <c r="G123" s="301"/>
    </row>
    <row r="124" spans="3:7" hidden="1">
      <c r="C124" s="283"/>
      <c r="D124" s="283"/>
      <c r="E124" s="283"/>
      <c r="F124" s="283"/>
      <c r="G124" s="301"/>
    </row>
    <row r="125" spans="3:7" hidden="1">
      <c r="C125" s="283"/>
      <c r="D125" s="283"/>
      <c r="E125" s="283"/>
      <c r="F125" s="283"/>
      <c r="G125" s="301"/>
    </row>
    <row r="126" spans="3:7" hidden="1">
      <c r="C126" s="283"/>
      <c r="D126" s="283"/>
      <c r="E126" s="283"/>
      <c r="F126" s="283"/>
      <c r="G126" s="301"/>
    </row>
    <row r="127" spans="3:7" hidden="1">
      <c r="C127" s="283"/>
      <c r="D127" s="283"/>
      <c r="E127" s="283"/>
      <c r="F127" s="283"/>
      <c r="G127" s="301"/>
    </row>
    <row r="128" spans="3:7" hidden="1">
      <c r="C128" s="283"/>
      <c r="D128" s="283"/>
      <c r="E128" s="283"/>
      <c r="F128" s="283"/>
      <c r="G128" s="301"/>
    </row>
    <row r="129" spans="3:7" hidden="1">
      <c r="C129" s="283"/>
      <c r="D129" s="283"/>
      <c r="E129" s="283"/>
      <c r="F129" s="283"/>
      <c r="G129" s="301"/>
    </row>
    <row r="130" spans="3:7" hidden="1">
      <c r="C130" s="283"/>
      <c r="D130" s="283"/>
      <c r="E130" s="283"/>
      <c r="F130" s="283"/>
      <c r="G130" s="301"/>
    </row>
    <row r="131" spans="3:7" hidden="1">
      <c r="C131" s="283"/>
      <c r="D131" s="283"/>
      <c r="E131" s="283"/>
      <c r="F131" s="283"/>
      <c r="G131" s="301"/>
    </row>
    <row r="132" spans="3:7" hidden="1">
      <c r="C132" s="283"/>
      <c r="D132" s="283"/>
      <c r="E132" s="283"/>
      <c r="F132" s="283"/>
      <c r="G132" s="301"/>
    </row>
    <row r="133" spans="3:7" hidden="1">
      <c r="C133" s="283"/>
      <c r="D133" s="283"/>
      <c r="E133" s="283"/>
      <c r="F133" s="283"/>
      <c r="G133" s="301"/>
    </row>
    <row r="134" spans="3:7" hidden="1">
      <c r="C134" s="283"/>
      <c r="D134" s="283"/>
      <c r="E134" s="283"/>
      <c r="F134" s="283"/>
      <c r="G134" s="301"/>
    </row>
    <row r="135" spans="3:7" hidden="1">
      <c r="C135" s="283"/>
      <c r="D135" s="283"/>
      <c r="E135" s="283"/>
      <c r="F135" s="283"/>
      <c r="G135" s="301"/>
    </row>
    <row r="136" spans="3:7" hidden="1">
      <c r="C136" s="283"/>
      <c r="D136" s="283"/>
      <c r="E136" s="283"/>
      <c r="F136" s="283"/>
      <c r="G136" s="301"/>
    </row>
    <row r="137" spans="3:7" hidden="1">
      <c r="C137" s="283"/>
      <c r="D137" s="283"/>
      <c r="E137" s="283"/>
      <c r="F137" s="283"/>
      <c r="G137" s="301"/>
    </row>
    <row r="138" spans="3:7" hidden="1">
      <c r="C138" s="283"/>
      <c r="D138" s="283"/>
      <c r="E138" s="283"/>
      <c r="F138" s="283"/>
      <c r="G138" s="301"/>
    </row>
    <row r="139" spans="3:7" hidden="1">
      <c r="C139" s="283"/>
      <c r="D139" s="283"/>
      <c r="E139" s="283"/>
      <c r="F139" s="283"/>
      <c r="G139" s="301"/>
    </row>
    <row r="140" spans="3:7" hidden="1">
      <c r="C140" s="283"/>
      <c r="D140" s="283"/>
      <c r="E140" s="283"/>
      <c r="F140" s="283"/>
      <c r="G140" s="301"/>
    </row>
    <row r="141" spans="3:7" hidden="1">
      <c r="C141" s="283"/>
      <c r="D141" s="283"/>
      <c r="E141" s="283"/>
      <c r="F141" s="283"/>
      <c r="G141" s="301"/>
    </row>
    <row r="142" spans="3:7" hidden="1">
      <c r="C142" s="283"/>
      <c r="D142" s="283"/>
      <c r="E142" s="283"/>
      <c r="F142" s="283"/>
      <c r="G142" s="301"/>
    </row>
    <row r="143" spans="3:7" hidden="1">
      <c r="C143" s="283"/>
      <c r="D143" s="283"/>
      <c r="E143" s="283"/>
      <c r="F143" s="283"/>
      <c r="G143" s="301"/>
    </row>
    <row r="144" spans="3:7" hidden="1">
      <c r="C144" s="283"/>
      <c r="D144" s="283"/>
      <c r="E144" s="283"/>
      <c r="F144" s="283"/>
      <c r="G144" s="301"/>
    </row>
    <row r="145" spans="3:7" hidden="1">
      <c r="C145" s="283"/>
      <c r="D145" s="283"/>
      <c r="E145" s="283"/>
      <c r="F145" s="283"/>
      <c r="G145" s="301"/>
    </row>
    <row r="146" spans="3:7" hidden="1">
      <c r="C146" s="283"/>
      <c r="D146" s="283"/>
      <c r="E146" s="283"/>
      <c r="F146" s="283"/>
      <c r="G146" s="301"/>
    </row>
    <row r="147" spans="3:7" hidden="1">
      <c r="C147" s="283"/>
      <c r="D147" s="283"/>
      <c r="E147" s="283"/>
      <c r="F147" s="283"/>
      <c r="G147" s="301"/>
    </row>
    <row r="148" spans="3:7" hidden="1">
      <c r="C148" s="283"/>
      <c r="D148" s="283"/>
      <c r="E148" s="283"/>
      <c r="F148" s="283"/>
      <c r="G148" s="301"/>
    </row>
    <row r="149" spans="3:7" hidden="1">
      <c r="C149" s="283"/>
      <c r="D149" s="283"/>
      <c r="E149" s="283"/>
      <c r="F149" s="283"/>
      <c r="G149" s="301"/>
    </row>
    <row r="150" spans="3:7" hidden="1">
      <c r="C150" s="283"/>
      <c r="D150" s="283"/>
      <c r="E150" s="283"/>
      <c r="F150" s="283"/>
      <c r="G150" s="301"/>
    </row>
    <row r="151" spans="3:7" hidden="1">
      <c r="C151" s="283"/>
      <c r="D151" s="283"/>
      <c r="E151" s="283"/>
      <c r="F151" s="283"/>
      <c r="G151" s="301"/>
    </row>
    <row r="152" spans="3:7" hidden="1">
      <c r="C152" s="283"/>
      <c r="D152" s="283"/>
      <c r="E152" s="283"/>
      <c r="F152" s="283"/>
      <c r="G152" s="301"/>
    </row>
    <row r="153" spans="3:7" hidden="1">
      <c r="C153" s="283"/>
      <c r="D153" s="283"/>
      <c r="E153" s="283"/>
      <c r="F153" s="283"/>
      <c r="G153" s="301"/>
    </row>
    <row r="154" spans="3:7">
      <c r="C154" s="283"/>
      <c r="D154" s="283"/>
      <c r="E154" s="283"/>
      <c r="F154" s="300"/>
      <c r="G154" s="301"/>
    </row>
    <row r="155" spans="3:7">
      <c r="C155" s="283"/>
      <c r="D155" s="283"/>
      <c r="E155" s="283"/>
      <c r="F155" s="300"/>
      <c r="G155" s="301"/>
    </row>
    <row r="156" spans="3:7">
      <c r="C156" s="283"/>
      <c r="D156" s="283"/>
      <c r="E156" s="283"/>
      <c r="F156" s="283"/>
      <c r="G156" s="291"/>
    </row>
  </sheetData>
  <mergeCells count="58">
    <mergeCell ref="A1:I1"/>
    <mergeCell ref="C65:D65"/>
    <mergeCell ref="E64:F64"/>
    <mergeCell ref="C64:D64"/>
    <mergeCell ref="E55:F55"/>
    <mergeCell ref="E65:F65"/>
    <mergeCell ref="A17:F17"/>
    <mergeCell ref="E63:F63"/>
    <mergeCell ref="E60:F60"/>
    <mergeCell ref="C57:F57"/>
    <mergeCell ref="E56:F56"/>
    <mergeCell ref="C51:F51"/>
    <mergeCell ref="E62:F62"/>
    <mergeCell ref="E61:F61"/>
    <mergeCell ref="E50:F50"/>
    <mergeCell ref="E49:F49"/>
    <mergeCell ref="E48:F48"/>
    <mergeCell ref="E59:F59"/>
    <mergeCell ref="E58:F58"/>
    <mergeCell ref="E53:F53"/>
    <mergeCell ref="E54:F54"/>
    <mergeCell ref="E52:F52"/>
    <mergeCell ref="C19:F19"/>
    <mergeCell ref="E26:F26"/>
    <mergeCell ref="E31:F31"/>
    <mergeCell ref="C33:F33"/>
    <mergeCell ref="E20:F20"/>
    <mergeCell ref="E30:F30"/>
    <mergeCell ref="E25:F25"/>
    <mergeCell ref="E24:F24"/>
    <mergeCell ref="C21:F21"/>
    <mergeCell ref="E22:F22"/>
    <mergeCell ref="E37:F37"/>
    <mergeCell ref="E40:F40"/>
    <mergeCell ref="E41:F41"/>
    <mergeCell ref="E47:F47"/>
    <mergeCell ref="C45:F45"/>
    <mergeCell ref="E38:F38"/>
    <mergeCell ref="E43:F43"/>
    <mergeCell ref="E42:F42"/>
    <mergeCell ref="C39:F39"/>
    <mergeCell ref="E46:F46"/>
    <mergeCell ref="E44:F44"/>
    <mergeCell ref="E36:F36"/>
    <mergeCell ref="E27:F27"/>
    <mergeCell ref="E35:F35"/>
    <mergeCell ref="E29:F29"/>
    <mergeCell ref="E23:F23"/>
    <mergeCell ref="E32:F32"/>
    <mergeCell ref="E34:F34"/>
    <mergeCell ref="E28:F28"/>
    <mergeCell ref="A16:F16"/>
    <mergeCell ref="A2:I2"/>
    <mergeCell ref="A5:A15"/>
    <mergeCell ref="C13:D13"/>
    <mergeCell ref="C14:D14"/>
    <mergeCell ref="A3:I3"/>
    <mergeCell ref="C15:D15"/>
  </mergeCells>
  <phoneticPr fontId="16" type="noConversion"/>
  <pageMargins left="0.51181102362204722" right="0.31496062992125984" top="0.55118110236220474" bottom="0.35433070866141736" header="0.31496062992125984" footer="0.23622047244094491"/>
  <pageSetup paperSize="9" scale="85" fitToHeight="0"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F3CF81-500B-4110-A9D5-6D77DB10E6C3}">
  <dimension ref="A1"/>
  <sheetViews>
    <sheetView workbookViewId="0"/>
  </sheetViews>
  <sheetFormatPr defaultRowHeight="15"/>
  <sheetData/>
  <pageMargins left="0.511811024" right="0.511811024" top="0.78740157499999996" bottom="0.78740157499999996" header="0.31496062000000002" footer="0.3149606200000000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559D08-2EEA-4F2C-BC79-A2B4C3995D82}">
  <dimension ref="A1"/>
  <sheetViews>
    <sheetView workbookViewId="0"/>
  </sheetViews>
  <sheetFormatPr defaultRowHeight="15"/>
  <sheetData/>
  <pageMargins left="0.511811024" right="0.511811024" top="0.78740157499999996" bottom="0.78740157499999996" header="0.31496062000000002" footer="0.3149606200000000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23435D-2183-46B3-AF1E-D6278EDC44B1}">
  <dimension ref="A1"/>
  <sheetViews>
    <sheetView workbookViewId="0"/>
  </sheetViews>
  <sheetFormatPr defaultRowHeight="15"/>
  <sheetData/>
  <pageMargins left="0.511811024" right="0.511811024" top="0.78740157499999996" bottom="0.78740157499999996" header="0.31496062000000002" footer="0.3149606200000000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rgb="FF92D050"/>
  </sheetPr>
  <dimension ref="A1:A148"/>
  <sheetViews>
    <sheetView zoomScaleNormal="100" zoomScaleSheetLayoutView="115" workbookViewId="0">
      <selection activeCell="H116" sqref="H116:I116"/>
    </sheetView>
  </sheetViews>
  <sheetFormatPr defaultColWidth="8.85546875" defaultRowHeight="15"/>
  <cols>
    <col min="1" max="1" width="8.42578125" bestFit="1" customWidth="1"/>
    <col min="2" max="2" width="33.28515625" customWidth="1"/>
    <col min="3" max="3" width="14" bestFit="1" customWidth="1"/>
    <col min="4" max="4" width="10.140625" customWidth="1"/>
    <col min="5" max="5" width="9.7109375" bestFit="1" customWidth="1"/>
    <col min="6" max="6" width="6.7109375" bestFit="1" customWidth="1"/>
    <col min="7" max="7" width="8.85546875" bestFit="1" customWidth="1"/>
    <col min="8" max="8" width="10.5703125" customWidth="1"/>
    <col min="9" max="9" width="2.140625" customWidth="1"/>
    <col min="10" max="10" width="7" bestFit="1" customWidth="1"/>
    <col min="11" max="11" width="10.7109375" bestFit="1" customWidth="1"/>
    <col min="12" max="13" width="13.28515625" customWidth="1"/>
  </cols>
  <sheetData>
    <row r="1" ht="18.75" customHeight="1"/>
    <row r="2" ht="20.25" customHeight="1"/>
    <row r="3" ht="15.6" customHeight="1"/>
    <row r="4" ht="14.45" customHeight="1"/>
    <row r="5" ht="24.75" customHeight="1"/>
    <row r="7" ht="21" customHeight="1"/>
    <row r="9" ht="13.5" customHeight="1"/>
    <row r="10" ht="13.5" customHeight="1"/>
    <row r="11" ht="13.5" customHeight="1"/>
    <row r="12" ht="13.5" customHeight="1"/>
    <row r="13" ht="13.5" customHeight="1"/>
    <row r="15" ht="14.45" customHeight="1"/>
    <row r="16" ht="8.25" customHeight="1"/>
    <row r="17" ht="18.75" customHeight="1"/>
    <row r="18" ht="14.45" customHeight="1"/>
    <row r="19" ht="14.45" customHeight="1"/>
    <row r="23" ht="15.75" customHeight="1"/>
    <row r="24" ht="17.25" customHeight="1"/>
    <row r="27" ht="14.45" customHeight="1"/>
    <row r="28" ht="14.45" customHeight="1"/>
    <row r="29" ht="14.45" customHeight="1"/>
    <row r="30" ht="17.25" customHeight="1"/>
    <row r="32" ht="12" customHeight="1"/>
    <row r="33" ht="12" customHeight="1"/>
    <row r="35" ht="14.45" customHeight="1"/>
    <row r="37" ht="14.45" customHeight="1"/>
    <row r="38" ht="14.45" customHeight="1"/>
    <row r="41" ht="14.45" customHeight="1"/>
    <row r="43" ht="16.5" customHeight="1"/>
    <row r="44" ht="14.45" customHeight="1"/>
    <row r="45" ht="14.45" customHeight="1"/>
    <row r="47" ht="12" customHeight="1"/>
    <row r="50" ht="25.5" customHeight="1"/>
    <row r="51" ht="14.45" customHeight="1"/>
    <row r="61" ht="31.5" customHeight="1"/>
    <row r="62" ht="14.45" customHeight="1"/>
    <row r="63" ht="14.45" customHeight="1"/>
    <row r="64" ht="14.45" customHeight="1"/>
    <row r="66" ht="14.45" customHeight="1"/>
    <row r="67" ht="14.45" customHeight="1"/>
    <row r="68" ht="14.45" customHeight="1"/>
    <row r="75" ht="14.45" customHeight="1"/>
    <row r="76" ht="14.45" customHeight="1"/>
    <row r="77" ht="14.45" customHeight="1"/>
    <row r="78" ht="14.45" customHeight="1"/>
    <row r="79" ht="14.45" customHeight="1"/>
    <row r="82" ht="14.45" customHeight="1"/>
    <row r="83" ht="12" customHeight="1"/>
    <row r="85" ht="14.45" customHeight="1"/>
    <row r="86" ht="14.45" customHeight="1"/>
    <row r="87" ht="13.15" customHeight="1"/>
    <row r="88" ht="28.5" customHeight="1"/>
    <row r="89" ht="14.45" customHeight="1"/>
    <row r="92" ht="12" customHeight="1"/>
    <row r="93" ht="12" customHeight="1"/>
    <row r="94" ht="14.45" customHeight="1"/>
    <row r="95" ht="14.45" customHeight="1"/>
    <row r="96" ht="14.45" customHeight="1"/>
    <row r="97" ht="14.45" customHeight="1"/>
    <row r="98" ht="14.45" customHeight="1"/>
    <row r="99" ht="14.45" customHeight="1"/>
    <row r="100" ht="14.45" customHeight="1"/>
    <row r="103" ht="14.45" customHeight="1"/>
    <row r="104" ht="14.45" customHeight="1"/>
    <row r="105" ht="14.45" customHeight="1"/>
    <row r="108" ht="14.45" customHeight="1"/>
    <row r="109" ht="14.45" customHeight="1"/>
    <row r="110" ht="14.45" customHeight="1"/>
    <row r="111" ht="12" customHeight="1"/>
    <row r="114" ht="14.45" customHeight="1"/>
    <row r="115" ht="12" customHeight="1"/>
    <row r="116" ht="14.45" customHeight="1"/>
    <row r="117" ht="14.45" customHeight="1"/>
    <row r="118" ht="14.45" customHeight="1"/>
    <row r="122" ht="14.45" customHeight="1"/>
    <row r="123" ht="14.45" customHeight="1"/>
    <row r="128" ht="12" customHeight="1"/>
    <row r="134" ht="14.45" customHeight="1"/>
    <row r="135" ht="14.45" customHeight="1"/>
    <row r="136" ht="14.45" customHeight="1"/>
    <row r="137" ht="14.45" customHeight="1"/>
    <row r="138" ht="14.45" customHeight="1"/>
    <row r="139" ht="14.45" customHeight="1"/>
    <row r="140" ht="14.45" customHeight="1"/>
    <row r="141" ht="14.45" customHeight="1"/>
    <row r="142" ht="14.45" customHeight="1"/>
    <row r="143" ht="14.45" customHeight="1"/>
    <row r="145" ht="14.45" customHeight="1"/>
    <row r="146" ht="14.45" customHeight="1"/>
    <row r="147" ht="14.45" customHeight="1"/>
    <row r="148" ht="14.45" customHeight="1"/>
  </sheetData>
  <phoneticPr fontId="16" type="noConversion"/>
  <pageMargins left="0.70866141732283472" right="0.51181102362204722" top="0.62992125984251968" bottom="0.62992125984251968" header="0.31496062992125984" footer="0.31496062992125984"/>
  <pageSetup paperSize="9" scale="85" fitToHeight="3" orientation="portrait" r:id="rId1"/>
  <rowBreaks count="1" manualBreakCount="1">
    <brk id="121" max="8" man="1"/>
  </row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theme="8" tint="-0.249977111117893"/>
  </sheetPr>
  <dimension ref="A1:A148"/>
  <sheetViews>
    <sheetView zoomScaleNormal="100" zoomScaleSheetLayoutView="115" workbookViewId="0">
      <selection sqref="A1:IV65536"/>
    </sheetView>
  </sheetViews>
  <sheetFormatPr defaultColWidth="8.85546875" defaultRowHeight="15"/>
  <cols>
    <col min="1" max="1" width="8.42578125" bestFit="1" customWidth="1"/>
    <col min="2" max="2" width="33.28515625" customWidth="1"/>
    <col min="3" max="3" width="14" bestFit="1" customWidth="1"/>
    <col min="4" max="4" width="10.140625" customWidth="1"/>
    <col min="5" max="5" width="9.7109375" bestFit="1" customWidth="1"/>
    <col min="6" max="6" width="6.7109375" bestFit="1" customWidth="1"/>
    <col min="7" max="7" width="8.85546875" bestFit="1" customWidth="1"/>
    <col min="8" max="8" width="10.5703125" customWidth="1"/>
    <col min="9" max="9" width="2.140625" customWidth="1"/>
    <col min="10" max="10" width="7" bestFit="1" customWidth="1"/>
    <col min="11" max="11" width="10.7109375" bestFit="1" customWidth="1"/>
    <col min="12" max="13" width="13.28515625" customWidth="1"/>
  </cols>
  <sheetData>
    <row r="1" ht="18.75" customHeight="1"/>
    <row r="2" ht="20.25" customHeight="1"/>
    <row r="3" ht="15.6" customHeight="1"/>
    <row r="4" ht="14.45" customHeight="1"/>
    <row r="5" ht="24.75" customHeight="1"/>
    <row r="7" ht="21" customHeight="1"/>
    <row r="9" ht="13.5" customHeight="1"/>
    <row r="10" ht="13.5" customHeight="1"/>
    <row r="11" ht="13.5" customHeight="1"/>
    <row r="12" ht="13.5" customHeight="1"/>
    <row r="13" ht="13.5" customHeight="1"/>
    <row r="15" ht="14.45" customHeight="1"/>
    <row r="16" ht="8.25" customHeight="1"/>
    <row r="17" ht="18.75" customHeight="1"/>
    <row r="18" ht="14.45" customHeight="1"/>
    <row r="19" ht="14.45" customHeight="1"/>
    <row r="23" ht="15.75" customHeight="1"/>
    <row r="24" ht="17.25" customHeight="1"/>
    <row r="27" ht="14.45" customHeight="1"/>
    <row r="28" ht="14.45" customHeight="1"/>
    <row r="29" ht="14.45" customHeight="1"/>
    <row r="30" ht="17.25" customHeight="1"/>
    <row r="32" ht="12" customHeight="1"/>
    <row r="33" ht="12" customHeight="1"/>
    <row r="35" ht="14.45" customHeight="1"/>
    <row r="37" ht="14.45" customHeight="1"/>
    <row r="38" ht="14.45" customHeight="1"/>
    <row r="41" ht="14.45" customHeight="1"/>
    <row r="43" ht="16.5" customHeight="1"/>
    <row r="44" ht="14.45" customHeight="1"/>
    <row r="45" ht="14.45" customHeight="1"/>
    <row r="47" ht="12" customHeight="1"/>
    <row r="50" ht="25.5" customHeight="1"/>
    <row r="51" ht="14.45" customHeight="1"/>
    <row r="61" ht="31.5" customHeight="1"/>
    <row r="62" ht="14.45" customHeight="1"/>
    <row r="63" ht="14.45" customHeight="1"/>
    <row r="64" ht="14.45" customHeight="1"/>
    <row r="66" ht="14.45" customHeight="1"/>
    <row r="67" ht="14.45" customHeight="1"/>
    <row r="68" ht="14.45" customHeight="1"/>
    <row r="75" ht="14.45" customHeight="1"/>
    <row r="76" ht="14.45" customHeight="1"/>
    <row r="77" ht="14.45" customHeight="1"/>
    <row r="78" ht="14.45" customHeight="1"/>
    <row r="79" ht="14.45" customHeight="1"/>
    <row r="82" ht="14.45" customHeight="1"/>
    <row r="83" ht="12" customHeight="1"/>
    <row r="85" ht="14.45" customHeight="1"/>
    <row r="86" ht="14.45" customHeight="1"/>
    <row r="87" ht="13.15" customHeight="1"/>
    <row r="88" ht="28.5" customHeight="1"/>
    <row r="89" ht="14.45" customHeight="1"/>
    <row r="92" ht="12" customHeight="1"/>
    <row r="93" ht="12" customHeight="1"/>
    <row r="94" ht="14.45" customHeight="1"/>
    <row r="95" ht="14.45" customHeight="1"/>
    <row r="96" ht="14.45" customHeight="1"/>
    <row r="97" ht="14.45" customHeight="1"/>
    <row r="98" ht="14.45" customHeight="1"/>
    <row r="99" ht="14.45" customHeight="1"/>
    <row r="100" ht="14.45" customHeight="1"/>
    <row r="103" ht="14.45" customHeight="1"/>
    <row r="104" ht="14.45" customHeight="1"/>
    <row r="105" ht="14.45" customHeight="1"/>
    <row r="108" ht="14.45" customHeight="1"/>
    <row r="109" ht="14.45" customHeight="1"/>
    <row r="110" ht="14.45" customHeight="1"/>
    <row r="111" ht="12" customHeight="1"/>
    <row r="114" ht="14.45" customHeight="1"/>
    <row r="115" ht="12" customHeight="1"/>
    <row r="116" ht="14.45" customHeight="1"/>
    <row r="117" ht="14.45" customHeight="1"/>
    <row r="118" ht="14.45" customHeight="1"/>
    <row r="122" ht="14.45" customHeight="1"/>
    <row r="123" ht="14.45" customHeight="1"/>
    <row r="128" ht="12" customHeight="1"/>
    <row r="134" ht="14.45" customHeight="1"/>
    <row r="135" ht="14.45" customHeight="1"/>
    <row r="136" ht="14.45" customHeight="1"/>
    <row r="137" ht="14.45" customHeight="1"/>
    <row r="138" ht="14.45" customHeight="1"/>
    <row r="139" ht="14.45" customHeight="1"/>
    <row r="140" ht="14.45" customHeight="1"/>
    <row r="141" ht="14.45" customHeight="1"/>
    <row r="142" ht="14.45" customHeight="1"/>
    <row r="143" ht="14.45" customHeight="1"/>
    <row r="145" ht="14.45" customHeight="1"/>
    <row r="146" ht="14.45" customHeight="1"/>
    <row r="147" ht="14.45" customHeight="1"/>
    <row r="148" ht="14.45" customHeight="1"/>
  </sheetData>
  <phoneticPr fontId="16" type="noConversion"/>
  <pageMargins left="0.70866141732283472" right="0.51181102362204722" top="0.62992125984251968" bottom="0.62992125984251968" header="0.31496062992125984" footer="0.31496062992125984"/>
  <pageSetup paperSize="9" scale="85" fitToHeight="3" orientation="portrait" r:id="rId1"/>
  <rowBreaks count="1" manualBreakCount="1">
    <brk id="121" max="8" man="1"/>
  </row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rgb="FFFFFF00"/>
  </sheetPr>
  <dimension ref="A1:A148"/>
  <sheetViews>
    <sheetView topLeftCell="A49" zoomScaleNormal="100" zoomScaleSheetLayoutView="115" workbookViewId="0">
      <selection activeCell="A49" sqref="A1:IV65536"/>
    </sheetView>
  </sheetViews>
  <sheetFormatPr defaultColWidth="8.85546875" defaultRowHeight="15"/>
  <cols>
    <col min="1" max="1" width="8.42578125" bestFit="1" customWidth="1"/>
    <col min="2" max="2" width="33.28515625" customWidth="1"/>
    <col min="3" max="3" width="14" bestFit="1" customWidth="1"/>
    <col min="4" max="4" width="10.140625" customWidth="1"/>
    <col min="5" max="5" width="9.7109375" bestFit="1" customWidth="1"/>
    <col min="6" max="6" width="6.7109375" bestFit="1" customWidth="1"/>
    <col min="7" max="7" width="8.85546875" bestFit="1" customWidth="1"/>
    <col min="8" max="8" width="10.5703125" customWidth="1"/>
    <col min="9" max="9" width="2.140625" customWidth="1"/>
    <col min="10" max="10" width="7" bestFit="1" customWidth="1"/>
    <col min="11" max="11" width="10.7109375" bestFit="1" customWidth="1"/>
    <col min="12" max="13" width="13.28515625" customWidth="1"/>
  </cols>
  <sheetData>
    <row r="1" ht="18.75" customHeight="1"/>
    <row r="2" ht="20.25" customHeight="1"/>
    <row r="3" ht="15.6" customHeight="1"/>
    <row r="4" ht="14.45" customHeight="1"/>
    <row r="5" ht="24.75" customHeight="1"/>
    <row r="7" ht="21" customHeight="1"/>
    <row r="9" ht="13.5" customHeight="1"/>
    <row r="10" ht="13.5" customHeight="1"/>
    <row r="11" ht="13.5" customHeight="1"/>
    <row r="12" ht="13.5" customHeight="1"/>
    <row r="13" ht="13.5" customHeight="1"/>
    <row r="15" ht="14.45" customHeight="1"/>
    <row r="16" ht="8.25" customHeight="1"/>
    <row r="17" ht="18.75" customHeight="1"/>
    <row r="18" ht="14.45" customHeight="1"/>
    <row r="19" ht="14.45" customHeight="1"/>
    <row r="23" ht="15.75" customHeight="1"/>
    <row r="24" ht="17.25" customHeight="1"/>
    <row r="27" ht="14.45" customHeight="1"/>
    <row r="28" ht="14.45" customHeight="1"/>
    <row r="29" ht="14.45" customHeight="1"/>
    <row r="30" ht="17.25" customHeight="1"/>
    <row r="32" ht="12" customHeight="1"/>
    <row r="33" ht="12" customHeight="1"/>
    <row r="35" ht="14.45" customHeight="1"/>
    <row r="37" ht="14.45" customHeight="1"/>
    <row r="38" ht="14.45" customHeight="1"/>
    <row r="41" ht="14.45" customHeight="1"/>
    <row r="43" ht="16.5" customHeight="1"/>
    <row r="44" ht="14.45" customHeight="1"/>
    <row r="45" ht="14.45" customHeight="1"/>
    <row r="47" ht="12" customHeight="1"/>
    <row r="50" ht="25.5" customHeight="1"/>
    <row r="51" ht="14.45" customHeight="1"/>
    <row r="61" ht="31.5" customHeight="1"/>
    <row r="62" ht="14.45" customHeight="1"/>
    <row r="63" ht="14.45" customHeight="1"/>
    <row r="64" ht="14.45" customHeight="1"/>
    <row r="66" ht="14.45" customHeight="1"/>
    <row r="67" ht="14.45" customHeight="1"/>
    <row r="68" ht="14.45" customHeight="1"/>
    <row r="75" ht="14.45" customHeight="1"/>
    <row r="76" ht="14.45" customHeight="1"/>
    <row r="77" ht="14.45" customHeight="1"/>
    <row r="78" ht="14.45" customHeight="1"/>
    <row r="79" ht="14.45" customHeight="1"/>
    <row r="82" ht="14.45" customHeight="1"/>
    <row r="83" ht="12" customHeight="1"/>
    <row r="85" ht="14.45" customHeight="1"/>
    <row r="86" ht="14.45" customHeight="1"/>
    <row r="87" ht="13.15" customHeight="1"/>
    <row r="88" ht="28.5" customHeight="1"/>
    <row r="89" ht="14.45" customHeight="1"/>
    <row r="92" ht="12" customHeight="1"/>
    <row r="93" ht="12" customHeight="1"/>
    <row r="94" ht="14.45" customHeight="1"/>
    <row r="95" ht="14.45" customHeight="1"/>
    <row r="96" ht="14.45" customHeight="1"/>
    <row r="97" ht="14.45" customHeight="1"/>
    <row r="98" ht="14.45" customHeight="1"/>
    <row r="99" ht="14.45" customHeight="1"/>
    <row r="100" ht="14.45" customHeight="1"/>
    <row r="103" ht="14.45" customHeight="1"/>
    <row r="104" ht="14.45" customHeight="1"/>
    <row r="105" ht="14.45" customHeight="1"/>
    <row r="108" ht="14.45" customHeight="1"/>
    <row r="109" ht="14.45" customHeight="1"/>
    <row r="110" ht="14.45" customHeight="1"/>
    <row r="111" ht="12" customHeight="1"/>
    <row r="114" ht="14.45" customHeight="1"/>
    <row r="115" ht="12" customHeight="1"/>
    <row r="116" ht="14.45" customHeight="1"/>
    <row r="117" ht="14.45" customHeight="1"/>
    <row r="118" ht="14.45" customHeight="1"/>
    <row r="122" ht="14.45" customHeight="1"/>
    <row r="123" ht="14.45" customHeight="1"/>
    <row r="128" ht="12" customHeight="1"/>
    <row r="134" ht="14.45" customHeight="1"/>
    <row r="135" ht="14.45" customHeight="1"/>
    <row r="136" ht="14.45" customHeight="1"/>
    <row r="137" ht="14.45" customHeight="1"/>
    <row r="138" ht="14.45" customHeight="1"/>
    <row r="139" ht="14.45" customHeight="1"/>
    <row r="140" ht="14.45" customHeight="1"/>
    <row r="141" ht="14.45" customHeight="1"/>
    <row r="142" ht="14.45" customHeight="1"/>
    <row r="143" ht="14.45" customHeight="1"/>
    <row r="145" ht="14.45" customHeight="1"/>
    <row r="146" ht="14.45" customHeight="1"/>
    <row r="147" ht="14.45" customHeight="1"/>
    <row r="148" ht="14.45" customHeight="1"/>
  </sheetData>
  <phoneticPr fontId="16" type="noConversion"/>
  <pageMargins left="0.70866141732283472" right="0.51181102362204722" top="0.62992125984251968" bottom="0.62992125984251968" header="0.31496062992125984" footer="0.31496062992125984"/>
  <pageSetup paperSize="9" scale="85" fitToHeight="3" orientation="portrait" r:id="rId1"/>
  <rowBreaks count="1" manualBreakCount="1">
    <brk id="121" max="8" man="1"/>
  </rowBreaks>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rgb="FF00B050"/>
  </sheetPr>
  <dimension ref="A1:M155"/>
  <sheetViews>
    <sheetView zoomScaleNormal="100" zoomScaleSheetLayoutView="115" workbookViewId="0">
      <selection activeCell="O27" sqref="O27"/>
    </sheetView>
  </sheetViews>
  <sheetFormatPr defaultColWidth="8.85546875" defaultRowHeight="12"/>
  <cols>
    <col min="1" max="1" width="8.42578125" style="14" bestFit="1" customWidth="1"/>
    <col min="2" max="2" width="33.28515625" style="14" customWidth="1"/>
    <col min="3" max="3" width="14" style="14" bestFit="1" customWidth="1"/>
    <col min="4" max="4" width="10.140625" style="14" customWidth="1"/>
    <col min="5" max="5" width="9.7109375" style="14" bestFit="1" customWidth="1"/>
    <col min="6" max="6" width="6.7109375" style="14" bestFit="1" customWidth="1"/>
    <col min="7" max="7" width="8.85546875" style="14" bestFit="1" customWidth="1"/>
    <col min="8" max="8" width="10.5703125" style="18" customWidth="1"/>
    <col min="9" max="9" width="2.140625" style="18" customWidth="1"/>
    <col min="10" max="10" width="7" style="14" bestFit="1" customWidth="1"/>
    <col min="11" max="11" width="10.7109375" style="14" bestFit="1" customWidth="1"/>
    <col min="12" max="13" width="13.28515625" style="14" customWidth="1"/>
    <col min="14" max="16384" width="8.85546875" style="14"/>
  </cols>
  <sheetData>
    <row r="1" spans="1:12" ht="18.75" customHeight="1">
      <c r="A1" s="1087" t="s">
        <v>91</v>
      </c>
      <c r="B1" s="1088"/>
      <c r="C1" s="1088"/>
      <c r="D1" s="1088"/>
      <c r="E1" s="1088"/>
      <c r="F1" s="1088"/>
      <c r="G1" s="1088"/>
      <c r="H1" s="1088"/>
      <c r="I1" s="1089"/>
      <c r="J1" s="13" t="s">
        <v>317</v>
      </c>
      <c r="L1" s="43"/>
    </row>
    <row r="2" spans="1:12" ht="20.25" customHeight="1" thickBot="1">
      <c r="A2" s="1100" t="s">
        <v>92</v>
      </c>
      <c r="B2" s="1101"/>
      <c r="C2" s="1101"/>
      <c r="D2" s="1101"/>
      <c r="E2" s="1101"/>
      <c r="F2" s="1101"/>
      <c r="G2" s="1101"/>
      <c r="H2" s="1101"/>
      <c r="I2" s="1102"/>
      <c r="J2" s="13"/>
    </row>
    <row r="3" spans="1:12" ht="15.6" customHeight="1" thickBot="1">
      <c r="A3" s="15"/>
      <c r="B3" s="15"/>
      <c r="C3" s="15"/>
      <c r="D3" s="15"/>
      <c r="E3" s="15"/>
      <c r="F3" s="15"/>
      <c r="G3" s="15"/>
      <c r="H3" s="15"/>
      <c r="I3" s="15"/>
    </row>
    <row r="4" spans="1:12" ht="14.45" customHeight="1" thickBot="1">
      <c r="A4" s="1193" t="s">
        <v>196</v>
      </c>
      <c r="B4" s="1194"/>
      <c r="C4" s="1194"/>
      <c r="D4" s="1194"/>
      <c r="E4" s="1194"/>
      <c r="F4" s="1194"/>
      <c r="G4" s="1194"/>
      <c r="H4" s="1194"/>
      <c r="I4" s="1195"/>
    </row>
    <row r="5" spans="1:12" ht="24.75" customHeight="1" thickBot="1">
      <c r="A5" s="48" t="s">
        <v>175</v>
      </c>
      <c r="B5" s="44" t="str">
        <f>'Sinteses de CCT''s'!C4</f>
        <v xml:space="preserve">Pregão Eletrônico nº </v>
      </c>
      <c r="C5" s="47" t="s">
        <v>176</v>
      </c>
      <c r="D5" s="45">
        <f>'Sinteses de CCT''s'!E4</f>
        <v>0</v>
      </c>
      <c r="E5" s="48" t="s">
        <v>186</v>
      </c>
      <c r="F5" s="46">
        <f>'Sinteses de CCT''s'!G4</f>
        <v>0</v>
      </c>
      <c r="G5" s="48" t="s">
        <v>174</v>
      </c>
      <c r="H5" s="1105">
        <f>'Sinteses de CCT''s'!I4</f>
        <v>0</v>
      </c>
      <c r="I5" s="1106"/>
    </row>
    <row r="6" spans="1:12" ht="12.75" thickBot="1">
      <c r="A6" s="16"/>
      <c r="B6" s="17"/>
      <c r="C6" s="18"/>
      <c r="D6" s="19"/>
      <c r="E6" s="17"/>
      <c r="F6" s="18"/>
      <c r="G6" s="17"/>
      <c r="H6" s="17"/>
      <c r="I6" s="17"/>
    </row>
    <row r="7" spans="1:12" ht="21" customHeight="1">
      <c r="A7" s="1198" t="s">
        <v>197</v>
      </c>
      <c r="B7" s="1199"/>
      <c r="C7" s="1199"/>
      <c r="D7" s="1199"/>
      <c r="E7" s="1199"/>
      <c r="F7" s="1199"/>
      <c r="G7" s="1199"/>
      <c r="H7" s="1199"/>
      <c r="I7" s="1200"/>
    </row>
    <row r="8" spans="1:12" ht="15">
      <c r="A8" s="1096" t="s">
        <v>198</v>
      </c>
      <c r="B8" s="1097"/>
      <c r="C8" s="1097"/>
      <c r="D8" s="1097"/>
      <c r="E8" s="1097"/>
      <c r="F8" s="1098" t="s">
        <v>199</v>
      </c>
      <c r="G8" s="1097"/>
      <c r="H8" s="1097"/>
      <c r="I8" s="1099"/>
    </row>
    <row r="9" spans="1:12" ht="13.5" customHeight="1">
      <c r="A9" s="1064" t="s">
        <v>177</v>
      </c>
      <c r="B9" s="835"/>
      <c r="C9" s="835"/>
      <c r="D9" s="835"/>
      <c r="E9" s="835"/>
      <c r="F9" s="1104">
        <v>45114</v>
      </c>
      <c r="G9" s="1056"/>
      <c r="H9" s="1056"/>
      <c r="I9" s="1057"/>
    </row>
    <row r="10" spans="1:12" ht="13.5" customHeight="1">
      <c r="A10" s="1064" t="s">
        <v>178</v>
      </c>
      <c r="B10" s="835"/>
      <c r="C10" s="835"/>
      <c r="D10" s="835"/>
      <c r="E10" s="835"/>
      <c r="F10" s="1108" t="s">
        <v>579</v>
      </c>
      <c r="G10" s="1056"/>
      <c r="H10" s="1056"/>
      <c r="I10" s="1057"/>
    </row>
    <row r="11" spans="1:12" ht="13.5" customHeight="1">
      <c r="A11" s="1064" t="s">
        <v>179</v>
      </c>
      <c r="B11" s="835"/>
      <c r="C11" s="835"/>
      <c r="D11" s="835"/>
      <c r="E11" s="835"/>
      <c r="F11" s="1103" t="str">
        <f>'Sinteses de CCT''s'!C97</f>
        <v>01/01/2023 A 31/12/2023</v>
      </c>
      <c r="G11" s="1056"/>
      <c r="H11" s="1056"/>
      <c r="I11" s="1057"/>
    </row>
    <row r="12" spans="1:12" ht="13.5" customHeight="1">
      <c r="A12" s="1064" t="s">
        <v>180</v>
      </c>
      <c r="B12" s="1065"/>
      <c r="C12" s="1065"/>
      <c r="D12" s="1065"/>
      <c r="E12" s="1065"/>
      <c r="F12" s="1108" t="str">
        <f>'Sinteses de CCT''s'!C96</f>
        <v>MG000207/2023</v>
      </c>
      <c r="G12" s="1056"/>
      <c r="H12" s="1056"/>
      <c r="I12" s="1057"/>
    </row>
    <row r="13" spans="1:12" ht="13.5" customHeight="1" thickBot="1">
      <c r="A13" s="1073" t="s">
        <v>181</v>
      </c>
      <c r="B13" s="1107"/>
      <c r="C13" s="1107"/>
      <c r="D13" s="1107"/>
      <c r="E13" s="1107"/>
      <c r="F13" s="1110">
        <v>12</v>
      </c>
      <c r="G13" s="1044"/>
      <c r="H13" s="1044"/>
      <c r="I13" s="1111"/>
    </row>
    <row r="14" spans="1:12">
      <c r="A14" s="16"/>
      <c r="B14" s="17"/>
      <c r="C14" s="18"/>
      <c r="D14" s="19"/>
      <c r="E14" s="17"/>
      <c r="F14" s="18"/>
      <c r="G14" s="17"/>
      <c r="H14" s="17"/>
      <c r="I14" s="17"/>
    </row>
    <row r="15" spans="1:12" ht="14.45" customHeight="1">
      <c r="A15" s="745" t="s">
        <v>191</v>
      </c>
      <c r="B15" s="745"/>
      <c r="C15" s="745"/>
      <c r="D15" s="745"/>
      <c r="E15" s="745"/>
      <c r="F15" s="745"/>
      <c r="G15" s="745"/>
      <c r="H15" s="745"/>
      <c r="I15" s="745"/>
    </row>
    <row r="16" spans="1:12" ht="8.25" customHeight="1" thickBot="1">
      <c r="A16" s="15"/>
      <c r="B16" s="15"/>
      <c r="C16" s="15"/>
      <c r="D16" s="15"/>
      <c r="E16" s="15"/>
      <c r="F16" s="15"/>
      <c r="G16" s="15"/>
      <c r="H16" s="15"/>
      <c r="I16" s="15"/>
    </row>
    <row r="17" spans="1:10" ht="18.75" customHeight="1" thickBot="1">
      <c r="A17" s="1058" t="s">
        <v>200</v>
      </c>
      <c r="B17" s="1059"/>
      <c r="C17" s="1059"/>
      <c r="D17" s="1059"/>
      <c r="E17" s="1059"/>
      <c r="F17" s="1059"/>
      <c r="G17" s="1059"/>
      <c r="H17" s="1059"/>
      <c r="I17" s="1060"/>
    </row>
    <row r="18" spans="1:10" ht="14.45" customHeight="1">
      <c r="A18" s="1064" t="s">
        <v>201</v>
      </c>
      <c r="B18" s="1065"/>
      <c r="C18" s="1065"/>
      <c r="D18" s="1065"/>
      <c r="E18" s="1065"/>
      <c r="F18" s="1061" t="s">
        <v>93</v>
      </c>
      <c r="G18" s="1062"/>
      <c r="H18" s="1062"/>
      <c r="I18" s="1063"/>
    </row>
    <row r="19" spans="1:10" ht="14.45" customHeight="1">
      <c r="A19" s="1064" t="s">
        <v>183</v>
      </c>
      <c r="B19" s="1065"/>
      <c r="C19" s="1065"/>
      <c r="D19" s="1065"/>
      <c r="E19" s="1065"/>
      <c r="F19" s="1055" t="str">
        <f>F11</f>
        <v>01/01/2023 A 31/12/2023</v>
      </c>
      <c r="G19" s="1056"/>
      <c r="H19" s="1056"/>
      <c r="I19" s="1057"/>
    </row>
    <row r="20" spans="1:10">
      <c r="A20" s="1064" t="s">
        <v>185</v>
      </c>
      <c r="B20" s="1065"/>
      <c r="C20" s="1065"/>
      <c r="D20" s="1065"/>
      <c r="E20" s="1065"/>
      <c r="F20" s="1055" t="str">
        <f>'Sinteses de CCT''s'!C105</f>
        <v>Operador de Caixa</v>
      </c>
      <c r="G20" s="1056"/>
      <c r="H20" s="1056"/>
      <c r="I20" s="1057"/>
    </row>
    <row r="21" spans="1:10">
      <c r="A21" s="1064" t="s">
        <v>184</v>
      </c>
      <c r="B21" s="1065"/>
      <c r="C21" s="1065"/>
      <c r="D21" s="1065"/>
      <c r="E21" s="1065"/>
      <c r="F21" s="1075" t="s">
        <v>190</v>
      </c>
      <c r="G21" s="1076"/>
      <c r="H21" s="1076"/>
      <c r="I21" s="1077"/>
    </row>
    <row r="22" spans="1:10" ht="12.75" thickBot="1">
      <c r="A22" s="1073" t="s">
        <v>195</v>
      </c>
      <c r="B22" s="1074"/>
      <c r="C22" s="1074"/>
      <c r="D22" s="1074"/>
      <c r="E22" s="1074"/>
      <c r="F22" s="1078">
        <f>'Sinteses de CCT''s'!E105</f>
        <v>1949.29</v>
      </c>
      <c r="G22" s="1079"/>
      <c r="H22" s="1079"/>
      <c r="I22" s="1080"/>
    </row>
    <row r="23" spans="1:10" ht="15.75" customHeight="1">
      <c r="A23" s="1122" t="s">
        <v>187</v>
      </c>
      <c r="B23" s="1123"/>
      <c r="C23" s="1123"/>
      <c r="D23" s="1123"/>
      <c r="E23" s="1123"/>
      <c r="F23" s="1113" t="str">
        <f>F20</f>
        <v>Operador de Caixa</v>
      </c>
      <c r="G23" s="1114"/>
      <c r="H23" s="1114"/>
      <c r="I23" s="1115"/>
    </row>
    <row r="24" spans="1:10" ht="17.25" customHeight="1">
      <c r="A24" s="1117" t="s">
        <v>188</v>
      </c>
      <c r="B24" s="1118"/>
      <c r="C24" s="1118"/>
      <c r="D24" s="1118"/>
      <c r="E24" s="1118"/>
      <c r="F24" s="1119" t="str">
        <f>'Sinteses de CCT''s'!D105</f>
        <v>44hs</v>
      </c>
      <c r="G24" s="1120"/>
      <c r="H24" s="1120">
        <v>220</v>
      </c>
      <c r="I24" s="1121"/>
      <c r="J24" s="18"/>
    </row>
    <row r="25" spans="1:10" ht="12.75" thickBot="1">
      <c r="A25" s="1116" t="s">
        <v>189</v>
      </c>
      <c r="B25" s="1068"/>
      <c r="C25" s="1068"/>
      <c r="D25" s="1068"/>
      <c r="E25" s="1068"/>
      <c r="F25" s="1112">
        <v>1</v>
      </c>
      <c r="G25" s="1044"/>
      <c r="H25" s="1044"/>
      <c r="I25" s="1111"/>
    </row>
    <row r="26" spans="1:10">
      <c r="A26" s="16"/>
      <c r="B26" s="17"/>
      <c r="C26" s="18"/>
      <c r="D26" s="19"/>
      <c r="E26" s="17"/>
      <c r="F26" s="18"/>
      <c r="G26" s="17"/>
      <c r="H26" s="17"/>
      <c r="I26" s="17"/>
    </row>
    <row r="27" spans="1:10" ht="14.45" customHeight="1">
      <c r="A27" s="745" t="s">
        <v>191</v>
      </c>
      <c r="B27" s="745"/>
      <c r="C27" s="745"/>
      <c r="D27" s="745"/>
      <c r="E27" s="745"/>
      <c r="F27" s="745"/>
      <c r="G27" s="745"/>
      <c r="H27" s="745"/>
      <c r="I27" s="745"/>
    </row>
    <row r="28" spans="1:10" ht="14.45" customHeight="1" thickBot="1">
      <c r="A28" s="15"/>
      <c r="B28" s="15"/>
      <c r="C28" s="15"/>
      <c r="D28" s="15"/>
      <c r="E28" s="15"/>
      <c r="F28" s="15"/>
      <c r="G28" s="15"/>
      <c r="H28" s="15"/>
      <c r="I28" s="15"/>
    </row>
    <row r="29" spans="1:10" ht="14.45" customHeight="1" thickBot="1">
      <c r="A29" s="1036" t="s">
        <v>202</v>
      </c>
      <c r="B29" s="1037"/>
      <c r="C29" s="1037"/>
      <c r="D29" s="1037"/>
      <c r="E29" s="1037"/>
      <c r="F29" s="1037"/>
      <c r="G29" s="1037"/>
      <c r="H29" s="1037"/>
      <c r="I29" s="1038"/>
    </row>
    <row r="30" spans="1:10" ht="17.25" customHeight="1">
      <c r="A30" s="52">
        <v>1</v>
      </c>
      <c r="B30" s="954" t="s">
        <v>203</v>
      </c>
      <c r="C30" s="954"/>
      <c r="D30" s="954"/>
      <c r="E30" s="954"/>
      <c r="F30" s="954"/>
      <c r="G30" s="954"/>
      <c r="H30" s="954" t="s">
        <v>192</v>
      </c>
      <c r="I30" s="955"/>
    </row>
    <row r="31" spans="1:10">
      <c r="A31" s="20" t="s">
        <v>149</v>
      </c>
      <c r="B31" s="904" t="s">
        <v>204</v>
      </c>
      <c r="C31" s="904"/>
      <c r="D31" s="904"/>
      <c r="E31" s="904"/>
      <c r="F31" s="938"/>
      <c r="G31" s="938"/>
      <c r="H31" s="1028">
        <f>F22/H24*H24</f>
        <v>1949.29</v>
      </c>
      <c r="I31" s="1029"/>
    </row>
    <row r="32" spans="1:10" ht="12" customHeight="1">
      <c r="A32" s="20" t="s">
        <v>150</v>
      </c>
      <c r="B32" s="894" t="s">
        <v>205</v>
      </c>
      <c r="C32" s="896"/>
      <c r="D32" s="22" t="s">
        <v>206</v>
      </c>
      <c r="E32" s="108" t="s">
        <v>278</v>
      </c>
      <c r="F32" s="938"/>
      <c r="G32" s="938"/>
      <c r="H32" s="1028">
        <f>IF(E32="N",0,H31*0.3)</f>
        <v>0</v>
      </c>
      <c r="I32" s="1029"/>
    </row>
    <row r="33" spans="1:10" ht="12" customHeight="1">
      <c r="A33" s="20" t="s">
        <v>151</v>
      </c>
      <c r="B33" s="894" t="s">
        <v>207</v>
      </c>
      <c r="C33" s="896"/>
      <c r="D33" s="22" t="s">
        <v>206</v>
      </c>
      <c r="E33" s="24" t="s">
        <v>278</v>
      </c>
      <c r="F33" s="1028">
        <v>1320</v>
      </c>
      <c r="G33" s="1072">
        <v>0.4</v>
      </c>
      <c r="H33" s="1028">
        <f>IF(E33="N",0,F33*G33)</f>
        <v>0</v>
      </c>
      <c r="I33" s="1029"/>
      <c r="J33" s="25"/>
    </row>
    <row r="34" spans="1:10" ht="15">
      <c r="A34" s="20" t="s">
        <v>152</v>
      </c>
      <c r="B34" s="1045" t="s">
        <v>280</v>
      </c>
      <c r="C34" s="1046"/>
      <c r="D34" s="1046"/>
      <c r="E34" s="1047"/>
      <c r="F34" s="1208">
        <v>0</v>
      </c>
      <c r="G34" s="1209"/>
      <c r="H34" s="1254">
        <f>(H31+H32+H33)/H24*F34*105</f>
        <v>0</v>
      </c>
      <c r="I34" s="1255"/>
    </row>
    <row r="35" spans="1:10" ht="14.45" customHeight="1">
      <c r="A35" s="20" t="s">
        <v>153</v>
      </c>
      <c r="B35" s="913" t="s">
        <v>208</v>
      </c>
      <c r="C35" s="914"/>
      <c r="D35" s="915"/>
      <c r="E35" s="26">
        <v>0</v>
      </c>
      <c r="F35" s="1028">
        <f>H31/H24*1.2</f>
        <v>10.63</v>
      </c>
      <c r="G35" s="1028"/>
      <c r="H35" s="1028">
        <f>E35*F35</f>
        <v>0</v>
      </c>
      <c r="I35" s="1029"/>
    </row>
    <row r="36" spans="1:10">
      <c r="A36" s="20" t="s">
        <v>154</v>
      </c>
      <c r="B36" s="913" t="s">
        <v>209</v>
      </c>
      <c r="C36" s="914"/>
      <c r="D36" s="915"/>
      <c r="E36" s="21"/>
      <c r="F36" s="938"/>
      <c r="G36" s="938"/>
      <c r="H36" s="1028">
        <v>0</v>
      </c>
      <c r="I36" s="1029"/>
    </row>
    <row r="37" spans="1:10" ht="14.45" customHeight="1">
      <c r="A37" s="20" t="s">
        <v>210</v>
      </c>
      <c r="B37" s="913" t="s">
        <v>211</v>
      </c>
      <c r="C37" s="914"/>
      <c r="D37" s="915"/>
      <c r="E37" s="21"/>
      <c r="F37" s="1030">
        <v>0</v>
      </c>
      <c r="G37" s="1030"/>
      <c r="H37" s="1028">
        <v>0</v>
      </c>
      <c r="I37" s="1029"/>
    </row>
    <row r="38" spans="1:10" ht="14.45" customHeight="1">
      <c r="A38" s="20" t="s">
        <v>154</v>
      </c>
      <c r="B38" s="913" t="s">
        <v>212</v>
      </c>
      <c r="C38" s="914"/>
      <c r="D38" s="915"/>
      <c r="E38" s="21"/>
      <c r="F38" s="1030">
        <v>0</v>
      </c>
      <c r="G38" s="1030"/>
      <c r="H38" s="1028">
        <v>0</v>
      </c>
      <c r="I38" s="1029"/>
    </row>
    <row r="39" spans="1:10">
      <c r="A39" s="20" t="s">
        <v>210</v>
      </c>
      <c r="B39" s="913" t="s">
        <v>213</v>
      </c>
      <c r="C39" s="914"/>
      <c r="D39" s="915"/>
      <c r="E39" s="21"/>
      <c r="F39" s="938"/>
      <c r="G39" s="938"/>
      <c r="H39" s="1028">
        <v>0</v>
      </c>
      <c r="I39" s="1029"/>
    </row>
    <row r="40" spans="1:10" ht="12.75" thickBot="1">
      <c r="A40" s="50" t="s">
        <v>154</v>
      </c>
      <c r="B40" s="1031" t="s">
        <v>320</v>
      </c>
      <c r="C40" s="1032"/>
      <c r="D40" s="1033"/>
      <c r="E40" s="51"/>
      <c r="F40" s="1251">
        <v>0.1</v>
      </c>
      <c r="G40" s="1251"/>
      <c r="H40" s="1252">
        <f>H31*0.1</f>
        <v>194.93</v>
      </c>
      <c r="I40" s="1253"/>
    </row>
    <row r="41" spans="1:10" ht="14.45" customHeight="1" thickBot="1">
      <c r="A41" s="1020" t="s">
        <v>215</v>
      </c>
      <c r="B41" s="1021"/>
      <c r="C41" s="1021"/>
      <c r="D41" s="1021"/>
      <c r="E41" s="1021"/>
      <c r="F41" s="1021"/>
      <c r="G41" s="1021"/>
      <c r="H41" s="1022">
        <f>SUM(H31:I40)</f>
        <v>2144.2199999999998</v>
      </c>
      <c r="I41" s="1023"/>
    </row>
    <row r="42" spans="1:10" ht="12.75" thickBot="1">
      <c r="A42" s="16"/>
      <c r="B42" s="17"/>
      <c r="C42" s="18"/>
      <c r="D42" s="19"/>
      <c r="E42" s="17"/>
      <c r="F42" s="18"/>
      <c r="G42" s="17"/>
      <c r="H42" s="17"/>
      <c r="I42" s="17"/>
    </row>
    <row r="43" spans="1:10" ht="16.5" customHeight="1" thickBot="1">
      <c r="A43" s="1036" t="s">
        <v>216</v>
      </c>
      <c r="B43" s="1037"/>
      <c r="C43" s="1037"/>
      <c r="D43" s="1037"/>
      <c r="E43" s="1037"/>
      <c r="F43" s="1037"/>
      <c r="G43" s="1037"/>
      <c r="H43" s="1037"/>
      <c r="I43" s="1038"/>
    </row>
    <row r="44" spans="1:10" ht="14.45" customHeight="1">
      <c r="A44" s="1024" t="s">
        <v>217</v>
      </c>
      <c r="B44" s="1025"/>
      <c r="C44" s="1025"/>
      <c r="D44" s="1025"/>
      <c r="E44" s="1025"/>
      <c r="F44" s="1025"/>
      <c r="G44" s="1025"/>
      <c r="H44" s="1025"/>
      <c r="I44" s="1026"/>
    </row>
    <row r="45" spans="1:10" ht="14.45" customHeight="1">
      <c r="A45" s="53" t="s">
        <v>218</v>
      </c>
      <c r="B45" s="928" t="s">
        <v>219</v>
      </c>
      <c r="C45" s="929"/>
      <c r="D45" s="929"/>
      <c r="E45" s="930"/>
      <c r="F45" s="908" t="s">
        <v>193</v>
      </c>
      <c r="G45" s="880"/>
      <c r="H45" s="908" t="s">
        <v>192</v>
      </c>
      <c r="I45" s="909"/>
    </row>
    <row r="46" spans="1:10">
      <c r="A46" s="20" t="s">
        <v>149</v>
      </c>
      <c r="B46" s="913" t="s">
        <v>220</v>
      </c>
      <c r="C46" s="914"/>
      <c r="D46" s="914"/>
      <c r="E46" s="915"/>
      <c r="F46" s="898">
        <f>1/12</f>
        <v>8.3299999999999999E-2</v>
      </c>
      <c r="G46" s="899"/>
      <c r="H46" s="871">
        <f>$H$41*F46</f>
        <v>178.61</v>
      </c>
      <c r="I46" s="872"/>
    </row>
    <row r="47" spans="1:10" ht="12" customHeight="1">
      <c r="A47" s="56" t="s">
        <v>150</v>
      </c>
      <c r="B47" s="973" t="s">
        <v>89</v>
      </c>
      <c r="C47" s="974"/>
      <c r="D47" s="974"/>
      <c r="E47" s="975"/>
      <c r="F47" s="1034">
        <v>2.7799999999999998E-2</v>
      </c>
      <c r="G47" s="1035"/>
      <c r="H47" s="1009">
        <f>$H$41*F47</f>
        <v>59.61</v>
      </c>
      <c r="I47" s="1010"/>
    </row>
    <row r="48" spans="1:10" ht="12.75" thickBot="1">
      <c r="A48" s="1006" t="s">
        <v>221</v>
      </c>
      <c r="B48" s="1007"/>
      <c r="C48" s="1007"/>
      <c r="D48" s="1007"/>
      <c r="E48" s="1008"/>
      <c r="F48" s="1004">
        <f>SUM(F46:G47)</f>
        <v>0.1111</v>
      </c>
      <c r="G48" s="1005"/>
      <c r="H48" s="1001">
        <f>SUM(H46:I47)</f>
        <v>238.22</v>
      </c>
      <c r="I48" s="1002"/>
    </row>
    <row r="49" spans="1:9" ht="12.75" thickBot="1">
      <c r="A49" s="1011"/>
      <c r="B49" s="1012"/>
      <c r="C49" s="1012"/>
      <c r="D49" s="1012"/>
      <c r="E49" s="1012"/>
      <c r="F49" s="1012"/>
      <c r="G49" s="1012"/>
      <c r="H49" s="1012"/>
      <c r="I49" s="1013"/>
    </row>
    <row r="50" spans="1:9" ht="25.5" customHeight="1">
      <c r="A50" s="1019" t="s">
        <v>222</v>
      </c>
      <c r="B50" s="1019"/>
      <c r="C50" s="1019"/>
      <c r="D50" s="1019"/>
      <c r="E50" s="1019"/>
      <c r="F50" s="1019"/>
      <c r="G50" s="1019"/>
      <c r="H50" s="1019"/>
      <c r="I50" s="1019"/>
    </row>
    <row r="51" spans="1:9" ht="14.45" customHeight="1">
      <c r="A51" s="54" t="s">
        <v>223</v>
      </c>
      <c r="B51" s="959" t="s">
        <v>224</v>
      </c>
      <c r="C51" s="959"/>
      <c r="D51" s="959"/>
      <c r="E51" s="959"/>
      <c r="F51" s="959"/>
      <c r="G51" s="55" t="s">
        <v>193</v>
      </c>
      <c r="H51" s="954" t="s">
        <v>192</v>
      </c>
      <c r="I51" s="955"/>
    </row>
    <row r="52" spans="1:9">
      <c r="A52" s="20" t="s">
        <v>149</v>
      </c>
      <c r="B52" s="904" t="s">
        <v>225</v>
      </c>
      <c r="C52" s="904"/>
      <c r="D52" s="904"/>
      <c r="E52" s="904"/>
      <c r="F52" s="904"/>
      <c r="G52" s="28">
        <v>0.2</v>
      </c>
      <c r="H52" s="988">
        <f t="shared" ref="H52:H59" si="0">($H$41+$H$48)*G52</f>
        <v>476.49</v>
      </c>
      <c r="I52" s="989"/>
    </row>
    <row r="53" spans="1:9">
      <c r="A53" s="20" t="s">
        <v>150</v>
      </c>
      <c r="B53" s="904" t="s">
        <v>226</v>
      </c>
      <c r="C53" s="904"/>
      <c r="D53" s="904"/>
      <c r="E53" s="904"/>
      <c r="F53" s="904"/>
      <c r="G53" s="28">
        <v>2.5000000000000001E-2</v>
      </c>
      <c r="H53" s="988">
        <f t="shared" si="0"/>
        <v>59.56</v>
      </c>
      <c r="I53" s="989"/>
    </row>
    <row r="54" spans="1:9">
      <c r="A54" s="20" t="s">
        <v>151</v>
      </c>
      <c r="B54" s="21" t="s">
        <v>194</v>
      </c>
      <c r="C54" s="22" t="s">
        <v>227</v>
      </c>
      <c r="D54" s="29">
        <v>3</v>
      </c>
      <c r="E54" s="22" t="s">
        <v>228</v>
      </c>
      <c r="F54" s="250">
        <f>BASE!H11</f>
        <v>0.01</v>
      </c>
      <c r="G54" s="28">
        <f>D54*F54</f>
        <v>0.03</v>
      </c>
      <c r="H54" s="988">
        <f t="shared" si="0"/>
        <v>71.47</v>
      </c>
      <c r="I54" s="989"/>
    </row>
    <row r="55" spans="1:9">
      <c r="A55" s="20" t="s">
        <v>152</v>
      </c>
      <c r="B55" s="904" t="s">
        <v>229</v>
      </c>
      <c r="C55" s="904"/>
      <c r="D55" s="904"/>
      <c r="E55" s="904"/>
      <c r="F55" s="904"/>
      <c r="G55" s="28">
        <v>1.4999999999999999E-2</v>
      </c>
      <c r="H55" s="988">
        <f t="shared" si="0"/>
        <v>35.74</v>
      </c>
      <c r="I55" s="989"/>
    </row>
    <row r="56" spans="1:9">
      <c r="A56" s="20" t="s">
        <v>153</v>
      </c>
      <c r="B56" s="904" t="s">
        <v>230</v>
      </c>
      <c r="C56" s="904"/>
      <c r="D56" s="904"/>
      <c r="E56" s="904"/>
      <c r="F56" s="904"/>
      <c r="G56" s="28">
        <v>0.01</v>
      </c>
      <c r="H56" s="988">
        <f t="shared" si="0"/>
        <v>23.82</v>
      </c>
      <c r="I56" s="989"/>
    </row>
    <row r="57" spans="1:9">
      <c r="A57" s="20" t="s">
        <v>154</v>
      </c>
      <c r="B57" s="904" t="s">
        <v>231</v>
      </c>
      <c r="C57" s="904"/>
      <c r="D57" s="904"/>
      <c r="E57" s="904"/>
      <c r="F57" s="904"/>
      <c r="G57" s="28">
        <v>6.0000000000000001E-3</v>
      </c>
      <c r="H57" s="988">
        <f t="shared" si="0"/>
        <v>14.29</v>
      </c>
      <c r="I57" s="989"/>
    </row>
    <row r="58" spans="1:9">
      <c r="A58" s="20" t="s">
        <v>210</v>
      </c>
      <c r="B58" s="904" t="s">
        <v>232</v>
      </c>
      <c r="C58" s="904"/>
      <c r="D58" s="904"/>
      <c r="E58" s="904"/>
      <c r="F58" s="904"/>
      <c r="G58" s="28">
        <v>2E-3</v>
      </c>
      <c r="H58" s="988">
        <f t="shared" si="0"/>
        <v>4.76</v>
      </c>
      <c r="I58" s="989"/>
    </row>
    <row r="59" spans="1:9">
      <c r="A59" s="56" t="s">
        <v>233</v>
      </c>
      <c r="B59" s="1027" t="s">
        <v>234</v>
      </c>
      <c r="C59" s="1027"/>
      <c r="D59" s="1027"/>
      <c r="E59" s="1027"/>
      <c r="F59" s="1027"/>
      <c r="G59" s="57">
        <v>0.08</v>
      </c>
      <c r="H59" s="1014">
        <f t="shared" si="0"/>
        <v>190.6</v>
      </c>
      <c r="I59" s="1015"/>
    </row>
    <row r="60" spans="1:9" ht="12.75" thickBot="1">
      <c r="A60" s="1016" t="s">
        <v>221</v>
      </c>
      <c r="B60" s="1017"/>
      <c r="C60" s="1017"/>
      <c r="D60" s="1017"/>
      <c r="E60" s="1017"/>
      <c r="F60" s="1018"/>
      <c r="G60" s="58">
        <f>SUM(G52:G59)</f>
        <v>0.36799999999999999</v>
      </c>
      <c r="H60" s="1001">
        <f>SUM(H52:I59)</f>
        <v>876.73</v>
      </c>
      <c r="I60" s="1002"/>
    </row>
    <row r="61" spans="1:9" ht="31.5" customHeight="1" thickBot="1">
      <c r="A61" s="1003" t="s">
        <v>38</v>
      </c>
      <c r="B61" s="886"/>
      <c r="C61" s="886"/>
      <c r="D61" s="886"/>
      <c r="E61" s="886"/>
      <c r="F61" s="886"/>
      <c r="G61" s="886"/>
      <c r="H61" s="886"/>
      <c r="I61" s="887"/>
    </row>
    <row r="62" spans="1:9" ht="14.45" customHeight="1">
      <c r="A62" s="998" t="s">
        <v>235</v>
      </c>
      <c r="B62" s="999"/>
      <c r="C62" s="999"/>
      <c r="D62" s="999"/>
      <c r="E62" s="999"/>
      <c r="F62" s="999"/>
      <c r="G62" s="999"/>
      <c r="H62" s="999"/>
      <c r="I62" s="1000"/>
    </row>
    <row r="63" spans="1:9" ht="14.45" customHeight="1">
      <c r="A63" s="54" t="s">
        <v>236</v>
      </c>
      <c r="B63" s="990" t="s">
        <v>237</v>
      </c>
      <c r="C63" s="991"/>
      <c r="D63" s="991"/>
      <c r="E63" s="991"/>
      <c r="F63" s="991"/>
      <c r="G63" s="992"/>
      <c r="H63" s="990" t="s">
        <v>192</v>
      </c>
      <c r="I63" s="997"/>
    </row>
    <row r="64" spans="1:9" ht="14.45" customHeight="1">
      <c r="A64" s="987" t="s">
        <v>149</v>
      </c>
      <c r="B64" s="840" t="s">
        <v>238</v>
      </c>
      <c r="C64" s="27" t="s">
        <v>239</v>
      </c>
      <c r="D64" s="27" t="s">
        <v>240</v>
      </c>
      <c r="E64" s="30" t="s">
        <v>241</v>
      </c>
      <c r="F64" s="27" t="s">
        <v>242</v>
      </c>
      <c r="G64" s="27" t="s">
        <v>243</v>
      </c>
      <c r="H64" s="993">
        <f>(D65*E65*F65)-(H31*G65)</f>
        <v>-116.96</v>
      </c>
      <c r="I64" s="994"/>
    </row>
    <row r="65" spans="1:12">
      <c r="A65" s="987"/>
      <c r="B65" s="840"/>
      <c r="C65" s="22" t="s">
        <v>173</v>
      </c>
      <c r="D65" s="31">
        <f>BASE!J3</f>
        <v>0</v>
      </c>
      <c r="E65" s="23">
        <v>2</v>
      </c>
      <c r="F65" s="59">
        <v>22</v>
      </c>
      <c r="G65" s="32">
        <v>0.06</v>
      </c>
      <c r="H65" s="995"/>
      <c r="I65" s="996"/>
      <c r="K65" s="18"/>
    </row>
    <row r="66" spans="1:12" ht="14.45" customHeight="1">
      <c r="A66" s="987" t="s">
        <v>150</v>
      </c>
      <c r="B66" s="840" t="s">
        <v>244</v>
      </c>
      <c r="C66" s="27" t="s">
        <v>239</v>
      </c>
      <c r="D66" s="27" t="s">
        <v>240</v>
      </c>
      <c r="E66" s="27"/>
      <c r="F66" s="27" t="s">
        <v>242</v>
      </c>
      <c r="G66" s="27" t="s">
        <v>243</v>
      </c>
      <c r="H66" s="993">
        <f>D67*F67*(1-G67)</f>
        <v>460.06</v>
      </c>
      <c r="I66" s="994"/>
    </row>
    <row r="67" spans="1:12" ht="14.45" customHeight="1">
      <c r="A67" s="987"/>
      <c r="B67" s="840"/>
      <c r="C67" s="22" t="s">
        <v>173</v>
      </c>
      <c r="D67" s="31">
        <f>'Sinteses de CCT''s'!F105</f>
        <v>26.14</v>
      </c>
      <c r="E67" s="23"/>
      <c r="F67" s="59">
        <v>22</v>
      </c>
      <c r="G67" s="32">
        <f>'Sinteses de CCT''s'!G105</f>
        <v>0.2</v>
      </c>
      <c r="H67" s="995"/>
      <c r="I67" s="996"/>
      <c r="L67" s="33"/>
    </row>
    <row r="68" spans="1:12" ht="14.45" customHeight="1">
      <c r="A68" s="20" t="s">
        <v>151</v>
      </c>
      <c r="B68" s="913" t="s">
        <v>245</v>
      </c>
      <c r="C68" s="914"/>
      <c r="D68" s="914"/>
      <c r="E68" s="914"/>
      <c r="F68" s="914"/>
      <c r="G68" s="915"/>
      <c r="H68" s="924">
        <f>'Sinteses de CCT''s'!H105</f>
        <v>43.66</v>
      </c>
      <c r="I68" s="925"/>
    </row>
    <row r="69" spans="1:12">
      <c r="A69" s="20" t="s">
        <v>152</v>
      </c>
      <c r="B69" s="913" t="s">
        <v>246</v>
      </c>
      <c r="C69" s="914"/>
      <c r="D69" s="914"/>
      <c r="E69" s="914"/>
      <c r="F69" s="914"/>
      <c r="G69" s="915"/>
      <c r="H69" s="1249">
        <f>BASE!I11</f>
        <v>2.1</v>
      </c>
      <c r="I69" s="1250"/>
    </row>
    <row r="70" spans="1:12">
      <c r="A70" s="20" t="s">
        <v>153</v>
      </c>
      <c r="B70" s="913" t="s">
        <v>85</v>
      </c>
      <c r="C70" s="914"/>
      <c r="D70" s="914"/>
      <c r="E70" s="914"/>
      <c r="F70" s="914"/>
      <c r="G70" s="915"/>
      <c r="H70" s="924"/>
      <c r="I70" s="925"/>
    </row>
    <row r="71" spans="1:12">
      <c r="A71" s="20" t="s">
        <v>154</v>
      </c>
      <c r="B71" s="913" t="s">
        <v>86</v>
      </c>
      <c r="C71" s="914"/>
      <c r="D71" s="914"/>
      <c r="E71" s="914"/>
      <c r="F71" s="914"/>
      <c r="G71" s="915"/>
      <c r="H71" s="924"/>
      <c r="I71" s="925"/>
    </row>
    <row r="72" spans="1:12">
      <c r="A72" s="56" t="s">
        <v>210</v>
      </c>
      <c r="B72" s="973" t="s">
        <v>247</v>
      </c>
      <c r="C72" s="974"/>
      <c r="D72" s="974"/>
      <c r="E72" s="974"/>
      <c r="F72" s="974"/>
      <c r="G72" s="975"/>
      <c r="H72" s="981"/>
      <c r="I72" s="982"/>
    </row>
    <row r="73" spans="1:12" ht="12.75" thickBot="1">
      <c r="A73" s="968" t="s">
        <v>221</v>
      </c>
      <c r="B73" s="969"/>
      <c r="C73" s="969"/>
      <c r="D73" s="969"/>
      <c r="E73" s="969"/>
      <c r="F73" s="969"/>
      <c r="G73" s="970"/>
      <c r="H73" s="966">
        <f>SUM(H64:I72)</f>
        <v>388.86</v>
      </c>
      <c r="I73" s="967"/>
    </row>
    <row r="74" spans="1:12" ht="12.75" thickBot="1">
      <c r="A74" s="885"/>
      <c r="B74" s="886"/>
      <c r="C74" s="886"/>
      <c r="D74" s="886"/>
      <c r="E74" s="886"/>
      <c r="F74" s="886"/>
      <c r="G74" s="886"/>
      <c r="H74" s="886"/>
      <c r="I74" s="887"/>
    </row>
    <row r="75" spans="1:12" ht="14.45" customHeight="1">
      <c r="A75" s="978" t="s">
        <v>248</v>
      </c>
      <c r="B75" s="979"/>
      <c r="C75" s="979"/>
      <c r="D75" s="979"/>
      <c r="E75" s="979"/>
      <c r="F75" s="979"/>
      <c r="G75" s="979"/>
      <c r="H75" s="979"/>
      <c r="I75" s="980"/>
    </row>
    <row r="76" spans="1:12" ht="14.45" customHeight="1">
      <c r="A76" s="52">
        <v>2</v>
      </c>
      <c r="B76" s="951" t="s">
        <v>249</v>
      </c>
      <c r="C76" s="952"/>
      <c r="D76" s="952"/>
      <c r="E76" s="952"/>
      <c r="F76" s="952"/>
      <c r="G76" s="953"/>
      <c r="H76" s="983" t="s">
        <v>192</v>
      </c>
      <c r="I76" s="984"/>
    </row>
    <row r="77" spans="1:12" ht="14.45" customHeight="1">
      <c r="A77" s="20" t="s">
        <v>218</v>
      </c>
      <c r="B77" s="913" t="s">
        <v>584</v>
      </c>
      <c r="C77" s="914"/>
      <c r="D77" s="914"/>
      <c r="E77" s="914"/>
      <c r="F77" s="914"/>
      <c r="G77" s="915"/>
      <c r="H77" s="985">
        <f>H48</f>
        <v>238.22</v>
      </c>
      <c r="I77" s="986"/>
    </row>
    <row r="78" spans="1:12" ht="14.45" customHeight="1">
      <c r="A78" s="20" t="s">
        <v>223</v>
      </c>
      <c r="B78" s="913" t="s">
        <v>224</v>
      </c>
      <c r="C78" s="914"/>
      <c r="D78" s="914"/>
      <c r="E78" s="914"/>
      <c r="F78" s="914"/>
      <c r="G78" s="915"/>
      <c r="H78" s="985">
        <f>H60</f>
        <v>876.73</v>
      </c>
      <c r="I78" s="986"/>
    </row>
    <row r="79" spans="1:12" ht="14.45" customHeight="1">
      <c r="A79" s="56" t="s">
        <v>236</v>
      </c>
      <c r="B79" s="973" t="s">
        <v>237</v>
      </c>
      <c r="C79" s="974"/>
      <c r="D79" s="974"/>
      <c r="E79" s="974"/>
      <c r="F79" s="974"/>
      <c r="G79" s="975"/>
      <c r="H79" s="976">
        <f>H73</f>
        <v>388.86</v>
      </c>
      <c r="I79" s="977"/>
    </row>
    <row r="80" spans="1:12" ht="12.75" thickBot="1">
      <c r="A80" s="968" t="s">
        <v>221</v>
      </c>
      <c r="B80" s="969"/>
      <c r="C80" s="969"/>
      <c r="D80" s="969"/>
      <c r="E80" s="969"/>
      <c r="F80" s="969"/>
      <c r="G80" s="970"/>
      <c r="H80" s="971">
        <f>SUM(H77:I79)</f>
        <v>1503.81</v>
      </c>
      <c r="I80" s="972"/>
    </row>
    <row r="81" spans="1:9" ht="12.75" thickBot="1">
      <c r="A81" s="885"/>
      <c r="B81" s="886"/>
      <c r="C81" s="886"/>
      <c r="D81" s="886"/>
      <c r="E81" s="886"/>
      <c r="F81" s="886"/>
      <c r="G81" s="886"/>
      <c r="H81" s="886"/>
      <c r="I81" s="887"/>
    </row>
    <row r="82" spans="1:9" ht="14.45" customHeight="1" thickBot="1">
      <c r="A82" s="956" t="s">
        <v>585</v>
      </c>
      <c r="B82" s="957"/>
      <c r="C82" s="957"/>
      <c r="D82" s="957"/>
      <c r="E82" s="957"/>
      <c r="F82" s="957"/>
      <c r="G82" s="957"/>
      <c r="H82" s="957"/>
      <c r="I82" s="958"/>
    </row>
    <row r="83" spans="1:9" ht="12" customHeight="1">
      <c r="A83" s="52">
        <v>3</v>
      </c>
      <c r="B83" s="959" t="s">
        <v>586</v>
      </c>
      <c r="C83" s="959"/>
      <c r="D83" s="959"/>
      <c r="E83" s="959"/>
      <c r="F83" s="954" t="s">
        <v>193</v>
      </c>
      <c r="G83" s="954"/>
      <c r="H83" s="954" t="s">
        <v>192</v>
      </c>
      <c r="I83" s="955"/>
    </row>
    <row r="84" spans="1:9">
      <c r="A84" s="20" t="s">
        <v>149</v>
      </c>
      <c r="B84" s="904" t="s">
        <v>587</v>
      </c>
      <c r="C84" s="904"/>
      <c r="D84" s="904"/>
      <c r="E84" s="904"/>
      <c r="F84" s="905">
        <v>4.1999999999999997E-3</v>
      </c>
      <c r="G84" s="905"/>
      <c r="H84" s="871">
        <f t="shared" ref="H84:H89" si="1">$H$41*F84</f>
        <v>9.01</v>
      </c>
      <c r="I84" s="872"/>
    </row>
    <row r="85" spans="1:9" ht="14.45" customHeight="1">
      <c r="A85" s="20" t="s">
        <v>150</v>
      </c>
      <c r="B85" s="904" t="s">
        <v>588</v>
      </c>
      <c r="C85" s="904"/>
      <c r="D85" s="904"/>
      <c r="E85" s="904"/>
      <c r="F85" s="905">
        <f>F84*G59</f>
        <v>2.9999999999999997E-4</v>
      </c>
      <c r="G85" s="905"/>
      <c r="H85" s="871">
        <f t="shared" si="1"/>
        <v>0.64</v>
      </c>
      <c r="I85" s="872"/>
    </row>
    <row r="86" spans="1:9" ht="14.45" customHeight="1">
      <c r="A86" s="20" t="s">
        <v>151</v>
      </c>
      <c r="B86" s="904" t="s">
        <v>589</v>
      </c>
      <c r="C86" s="904"/>
      <c r="D86" s="904"/>
      <c r="E86" s="904"/>
      <c r="F86" s="905">
        <v>2.0999999999999999E-3</v>
      </c>
      <c r="G86" s="905"/>
      <c r="H86" s="871">
        <f t="shared" si="1"/>
        <v>4.5</v>
      </c>
      <c r="I86" s="872"/>
    </row>
    <row r="87" spans="1:9" ht="13.15" customHeight="1">
      <c r="A87" s="20" t="s">
        <v>152</v>
      </c>
      <c r="B87" s="904" t="s">
        <v>590</v>
      </c>
      <c r="C87" s="904"/>
      <c r="D87" s="904"/>
      <c r="E87" s="904"/>
      <c r="F87" s="962">
        <v>1.9400000000000001E-2</v>
      </c>
      <c r="G87" s="963"/>
      <c r="H87" s="871">
        <f t="shared" si="1"/>
        <v>41.6</v>
      </c>
      <c r="I87" s="872"/>
    </row>
    <row r="88" spans="1:9" ht="28.5" customHeight="1">
      <c r="A88" s="20" t="s">
        <v>153</v>
      </c>
      <c r="B88" s="904" t="s">
        <v>591</v>
      </c>
      <c r="C88" s="904"/>
      <c r="D88" s="904"/>
      <c r="E88" s="904"/>
      <c r="F88" s="964">
        <f>G60*F87</f>
        <v>7.1000000000000004E-3</v>
      </c>
      <c r="G88" s="965"/>
      <c r="H88" s="871">
        <f t="shared" si="1"/>
        <v>15.22</v>
      </c>
      <c r="I88" s="872"/>
    </row>
    <row r="89" spans="1:9" ht="14.45" customHeight="1">
      <c r="A89" s="20" t="s">
        <v>154</v>
      </c>
      <c r="B89" s="904" t="s">
        <v>592</v>
      </c>
      <c r="C89" s="904"/>
      <c r="D89" s="904"/>
      <c r="E89" s="904"/>
      <c r="F89" s="960">
        <v>3.2000000000000001E-2</v>
      </c>
      <c r="G89" s="961"/>
      <c r="H89" s="871">
        <f t="shared" si="1"/>
        <v>68.62</v>
      </c>
      <c r="I89" s="872"/>
    </row>
    <row r="90" spans="1:9" ht="12.75" thickBot="1">
      <c r="A90" s="936" t="s">
        <v>221</v>
      </c>
      <c r="B90" s="937"/>
      <c r="C90" s="937"/>
      <c r="D90" s="937"/>
      <c r="E90" s="937"/>
      <c r="F90" s="939">
        <f>SUM(F84:G89)</f>
        <v>6.5100000000000005E-2</v>
      </c>
      <c r="G90" s="939"/>
      <c r="H90" s="943">
        <f>SUM(H84:I89)</f>
        <v>139.59</v>
      </c>
      <c r="I90" s="944"/>
    </row>
    <row r="91" spans="1:9" ht="12.75" thickBot="1">
      <c r="A91" s="885"/>
      <c r="B91" s="886"/>
      <c r="C91" s="886"/>
      <c r="D91" s="886"/>
      <c r="E91" s="886"/>
      <c r="F91" s="886"/>
      <c r="G91" s="886"/>
      <c r="H91" s="886"/>
      <c r="I91" s="887"/>
    </row>
    <row r="92" spans="1:9" ht="12" customHeight="1">
      <c r="A92" s="919" t="s">
        <v>593</v>
      </c>
      <c r="B92" s="920"/>
      <c r="C92" s="920"/>
      <c r="D92" s="920"/>
      <c r="E92" s="920"/>
      <c r="F92" s="920"/>
      <c r="G92" s="920"/>
      <c r="H92" s="920"/>
      <c r="I92" s="921"/>
    </row>
    <row r="93" spans="1:9" ht="12" customHeight="1">
      <c r="A93" s="946" t="s">
        <v>594</v>
      </c>
      <c r="B93" s="842"/>
      <c r="C93" s="842"/>
      <c r="D93" s="842"/>
      <c r="E93" s="842"/>
      <c r="F93" s="842"/>
      <c r="G93" s="842"/>
      <c r="H93" s="842"/>
      <c r="I93" s="931"/>
    </row>
    <row r="94" spans="1:9" ht="14.45" customHeight="1">
      <c r="A94" s="53" t="s">
        <v>595</v>
      </c>
      <c r="B94" s="876" t="s">
        <v>596</v>
      </c>
      <c r="C94" s="876"/>
      <c r="D94" s="876"/>
      <c r="E94" s="876"/>
      <c r="F94" s="842" t="s">
        <v>193</v>
      </c>
      <c r="G94" s="842"/>
      <c r="H94" s="842" t="s">
        <v>192</v>
      </c>
      <c r="I94" s="931"/>
    </row>
    <row r="95" spans="1:9" ht="14.45" customHeight="1">
      <c r="A95" s="20" t="s">
        <v>149</v>
      </c>
      <c r="B95" s="904" t="s">
        <v>597</v>
      </c>
      <c r="C95" s="904"/>
      <c r="D95" s="904"/>
      <c r="E95" s="904"/>
      <c r="F95" s="945">
        <v>8.3299999999999999E-2</v>
      </c>
      <c r="G95" s="945">
        <f>((1/12)+(1/12/3))/12</f>
        <v>9.2599999999999991E-3</v>
      </c>
      <c r="H95" s="871">
        <f t="shared" ref="H95:H100" si="2">$H$41*F95</f>
        <v>178.61</v>
      </c>
      <c r="I95" s="872"/>
    </row>
    <row r="96" spans="1:9" ht="14.45" customHeight="1">
      <c r="A96" s="20" t="s">
        <v>150</v>
      </c>
      <c r="B96" s="904" t="s">
        <v>598</v>
      </c>
      <c r="C96" s="904"/>
      <c r="D96" s="904"/>
      <c r="E96" s="904"/>
      <c r="F96" s="905">
        <v>2.2200000000000001E-2</v>
      </c>
      <c r="G96" s="905">
        <f>15/12/30</f>
        <v>4.1700000000000001E-2</v>
      </c>
      <c r="H96" s="871">
        <f t="shared" si="2"/>
        <v>47.6</v>
      </c>
      <c r="I96" s="872"/>
    </row>
    <row r="97" spans="1:10" ht="14.45" customHeight="1">
      <c r="A97" s="20" t="s">
        <v>151</v>
      </c>
      <c r="B97" s="904" t="s">
        <v>599</v>
      </c>
      <c r="C97" s="904"/>
      <c r="D97" s="904"/>
      <c r="E97" s="904"/>
      <c r="F97" s="947">
        <f>4%/100</f>
        <v>4.0000000000000002E-4</v>
      </c>
      <c r="G97" s="905">
        <f>(4.16/30/12)*0.015</f>
        <v>2.0000000000000001E-4</v>
      </c>
      <c r="H97" s="871">
        <f t="shared" si="2"/>
        <v>0.86</v>
      </c>
      <c r="I97" s="872"/>
    </row>
    <row r="98" spans="1:10" ht="14.45" customHeight="1">
      <c r="A98" s="20" t="s">
        <v>152</v>
      </c>
      <c r="B98" s="904" t="s">
        <v>600</v>
      </c>
      <c r="C98" s="904"/>
      <c r="D98" s="904"/>
      <c r="E98" s="904"/>
      <c r="F98" s="905">
        <v>2.0000000000000001E-4</v>
      </c>
      <c r="G98" s="905">
        <f>(15/30/12)*0.0078</f>
        <v>2.9999999999999997E-4</v>
      </c>
      <c r="H98" s="871">
        <f t="shared" si="2"/>
        <v>0.43</v>
      </c>
      <c r="I98" s="872"/>
    </row>
    <row r="99" spans="1:10" ht="14.45" customHeight="1">
      <c r="A99" s="20" t="s">
        <v>153</v>
      </c>
      <c r="B99" s="904" t="s">
        <v>601</v>
      </c>
      <c r="C99" s="904"/>
      <c r="D99" s="904"/>
      <c r="E99" s="904"/>
      <c r="F99" s="905">
        <v>1.4E-3</v>
      </c>
      <c r="G99" s="905">
        <f>(120/30)*0.05*(0.0358/12)</f>
        <v>5.9999999999999995E-4</v>
      </c>
      <c r="H99" s="871">
        <f t="shared" si="2"/>
        <v>3</v>
      </c>
      <c r="I99" s="872"/>
    </row>
    <row r="100" spans="1:10" ht="14.45" customHeight="1">
      <c r="A100" s="20" t="s">
        <v>154</v>
      </c>
      <c r="B100" s="904" t="s">
        <v>37</v>
      </c>
      <c r="C100" s="904"/>
      <c r="D100" s="904"/>
      <c r="E100" s="904"/>
      <c r="F100" s="905"/>
      <c r="G100" s="905"/>
      <c r="H100" s="871">
        <f t="shared" si="2"/>
        <v>0</v>
      </c>
      <c r="I100" s="872"/>
    </row>
    <row r="101" spans="1:10" ht="12.75" thickBot="1">
      <c r="A101" s="902" t="s">
        <v>221</v>
      </c>
      <c r="B101" s="903"/>
      <c r="C101" s="903"/>
      <c r="D101" s="903"/>
      <c r="E101" s="903"/>
      <c r="F101" s="948">
        <f>SUM(F95:F100)</f>
        <v>0.1075</v>
      </c>
      <c r="G101" s="948"/>
      <c r="H101" s="949">
        <f>SUM(H95:I100)</f>
        <v>230.5</v>
      </c>
      <c r="I101" s="950"/>
    </row>
    <row r="102" spans="1:10" ht="12.75" thickBot="1">
      <c r="A102" s="885"/>
      <c r="B102" s="886"/>
      <c r="C102" s="886"/>
      <c r="D102" s="886"/>
      <c r="E102" s="886"/>
      <c r="F102" s="886"/>
      <c r="G102" s="886"/>
      <c r="H102" s="886"/>
      <c r="I102" s="887"/>
    </row>
    <row r="103" spans="1:10" ht="14.45" customHeight="1">
      <c r="A103" s="940" t="s">
        <v>602</v>
      </c>
      <c r="B103" s="941"/>
      <c r="C103" s="941"/>
      <c r="D103" s="941"/>
      <c r="E103" s="941"/>
      <c r="F103" s="941"/>
      <c r="G103" s="941"/>
      <c r="H103" s="941"/>
      <c r="I103" s="942"/>
    </row>
    <row r="104" spans="1:10" ht="14.45" customHeight="1">
      <c r="A104" s="53" t="s">
        <v>603</v>
      </c>
      <c r="B104" s="876" t="s">
        <v>604</v>
      </c>
      <c r="C104" s="876"/>
      <c r="D104" s="876"/>
      <c r="E104" s="876"/>
      <c r="F104" s="842" t="s">
        <v>193</v>
      </c>
      <c r="G104" s="842"/>
      <c r="H104" s="842" t="s">
        <v>192</v>
      </c>
      <c r="I104" s="931"/>
    </row>
    <row r="105" spans="1:10" ht="14.45" customHeight="1">
      <c r="A105" s="20" t="s">
        <v>149</v>
      </c>
      <c r="B105" s="1164" t="s">
        <v>605</v>
      </c>
      <c r="C105" s="883"/>
      <c r="D105" s="883"/>
      <c r="E105" s="884"/>
      <c r="F105" s="938"/>
      <c r="G105" s="938"/>
      <c r="H105" s="934">
        <v>0</v>
      </c>
      <c r="I105" s="935"/>
    </row>
    <row r="106" spans="1:10" ht="12.75" thickBot="1">
      <c r="A106" s="902" t="s">
        <v>221</v>
      </c>
      <c r="B106" s="903"/>
      <c r="C106" s="903"/>
      <c r="D106" s="903"/>
      <c r="E106" s="903"/>
      <c r="F106" s="903">
        <f>SUM(F105)</f>
        <v>0</v>
      </c>
      <c r="G106" s="903"/>
      <c r="H106" s="926">
        <f>SUM(H105)</f>
        <v>0</v>
      </c>
      <c r="I106" s="927"/>
    </row>
    <row r="107" spans="1:10" ht="12.75" thickBot="1">
      <c r="A107" s="885"/>
      <c r="B107" s="886"/>
      <c r="C107" s="886"/>
      <c r="D107" s="886"/>
      <c r="E107" s="886"/>
      <c r="F107" s="886"/>
      <c r="G107" s="886"/>
      <c r="H107" s="886"/>
      <c r="I107" s="887"/>
    </row>
    <row r="108" spans="1:10" ht="14.45" customHeight="1">
      <c r="A108" s="919" t="s">
        <v>606</v>
      </c>
      <c r="B108" s="920"/>
      <c r="C108" s="920"/>
      <c r="D108" s="920"/>
      <c r="E108" s="920"/>
      <c r="F108" s="920"/>
      <c r="G108" s="920"/>
      <c r="H108" s="920"/>
      <c r="I108" s="921"/>
    </row>
    <row r="109" spans="1:10" ht="14.45" customHeight="1">
      <c r="A109" s="49">
        <v>4</v>
      </c>
      <c r="B109" s="876" t="s">
        <v>249</v>
      </c>
      <c r="C109" s="876"/>
      <c r="D109" s="876"/>
      <c r="E109" s="876"/>
      <c r="F109" s="876"/>
      <c r="G109" s="876"/>
      <c r="H109" s="842" t="s">
        <v>192</v>
      </c>
      <c r="I109" s="931"/>
    </row>
    <row r="110" spans="1:10" ht="14.45" customHeight="1">
      <c r="A110" s="20" t="s">
        <v>595</v>
      </c>
      <c r="B110" s="904" t="s">
        <v>607</v>
      </c>
      <c r="C110" s="904"/>
      <c r="D110" s="904"/>
      <c r="E110" s="904"/>
      <c r="F110" s="904"/>
      <c r="G110" s="904"/>
      <c r="H110" s="934">
        <f>H101</f>
        <v>230.5</v>
      </c>
      <c r="I110" s="935"/>
    </row>
    <row r="111" spans="1:10" ht="12" customHeight="1">
      <c r="A111" s="20" t="s">
        <v>603</v>
      </c>
      <c r="B111" s="904" t="s">
        <v>604</v>
      </c>
      <c r="C111" s="904"/>
      <c r="D111" s="904"/>
      <c r="E111" s="904"/>
      <c r="F111" s="904"/>
      <c r="G111" s="904"/>
      <c r="H111" s="934">
        <f>H106</f>
        <v>0</v>
      </c>
      <c r="I111" s="935"/>
    </row>
    <row r="112" spans="1:10" ht="12.75" thickBot="1">
      <c r="A112" s="936" t="s">
        <v>221</v>
      </c>
      <c r="B112" s="937"/>
      <c r="C112" s="937"/>
      <c r="D112" s="937"/>
      <c r="E112" s="937"/>
      <c r="F112" s="937"/>
      <c r="G112" s="937"/>
      <c r="H112" s="932">
        <f>SUM(H110:I111)</f>
        <v>230.5</v>
      </c>
      <c r="I112" s="933"/>
      <c r="J112" s="34"/>
    </row>
    <row r="113" spans="1:9" ht="12.75" thickBot="1">
      <c r="A113" s="885"/>
      <c r="B113" s="886"/>
      <c r="C113" s="886"/>
      <c r="D113" s="886"/>
      <c r="E113" s="886"/>
      <c r="F113" s="886"/>
      <c r="G113" s="886"/>
      <c r="H113" s="886"/>
      <c r="I113" s="887"/>
    </row>
    <row r="114" spans="1:9" ht="14.45" customHeight="1">
      <c r="A114" s="919" t="s">
        <v>608</v>
      </c>
      <c r="B114" s="920"/>
      <c r="C114" s="920"/>
      <c r="D114" s="920"/>
      <c r="E114" s="920"/>
      <c r="F114" s="920"/>
      <c r="G114" s="920"/>
      <c r="H114" s="920"/>
      <c r="I114" s="921"/>
    </row>
    <row r="115" spans="1:9" ht="12" customHeight="1">
      <c r="A115" s="49">
        <v>5</v>
      </c>
      <c r="B115" s="928" t="s">
        <v>165</v>
      </c>
      <c r="C115" s="929"/>
      <c r="D115" s="929"/>
      <c r="E115" s="929"/>
      <c r="F115" s="929"/>
      <c r="G115" s="930"/>
      <c r="H115" s="908" t="s">
        <v>192</v>
      </c>
      <c r="I115" s="909"/>
    </row>
    <row r="116" spans="1:9" ht="14.45" customHeight="1">
      <c r="A116" s="20" t="s">
        <v>149</v>
      </c>
      <c r="B116" s="913" t="s">
        <v>609</v>
      </c>
      <c r="C116" s="914"/>
      <c r="D116" s="914"/>
      <c r="E116" s="914"/>
      <c r="F116" s="914"/>
      <c r="G116" s="915"/>
      <c r="H116" s="924" t="e">
        <f>#REF!</f>
        <v>#REF!</v>
      </c>
      <c r="I116" s="925"/>
    </row>
    <row r="117" spans="1:9" ht="14.45" customHeight="1">
      <c r="A117" s="20" t="s">
        <v>150</v>
      </c>
      <c r="B117" s="913" t="s">
        <v>610</v>
      </c>
      <c r="C117" s="914"/>
      <c r="D117" s="914"/>
      <c r="E117" s="914"/>
      <c r="F117" s="914"/>
      <c r="G117" s="915"/>
      <c r="H117" s="924">
        <v>0</v>
      </c>
      <c r="I117" s="925"/>
    </row>
    <row r="118" spans="1:9" ht="14.45" customHeight="1">
      <c r="A118" s="20" t="s">
        <v>151</v>
      </c>
      <c r="B118" s="913" t="s">
        <v>611</v>
      </c>
      <c r="C118" s="914"/>
      <c r="D118" s="914"/>
      <c r="E118" s="914"/>
      <c r="F118" s="914"/>
      <c r="G118" s="915"/>
      <c r="H118" s="924">
        <v>0</v>
      </c>
      <c r="I118" s="925"/>
    </row>
    <row r="119" spans="1:9">
      <c r="A119" s="20" t="s">
        <v>152</v>
      </c>
      <c r="B119" s="913" t="s">
        <v>312</v>
      </c>
      <c r="C119" s="914"/>
      <c r="D119" s="914"/>
      <c r="E119" s="914"/>
      <c r="F119" s="914"/>
      <c r="G119" s="915"/>
      <c r="H119" s="1249">
        <f>'CURSOS 1.2'!C36</f>
        <v>0</v>
      </c>
      <c r="I119" s="1250"/>
    </row>
    <row r="120" spans="1:9" ht="12.75" thickBot="1">
      <c r="A120" s="916" t="s">
        <v>221</v>
      </c>
      <c r="B120" s="917"/>
      <c r="C120" s="917"/>
      <c r="D120" s="917"/>
      <c r="E120" s="917"/>
      <c r="F120" s="917"/>
      <c r="G120" s="918"/>
      <c r="H120" s="906" t="e">
        <f>SUM(H116:I119)</f>
        <v>#REF!</v>
      </c>
      <c r="I120" s="907"/>
    </row>
    <row r="121" spans="1:9" ht="12.75" thickBot="1">
      <c r="A121" s="885"/>
      <c r="B121" s="886"/>
      <c r="C121" s="886"/>
      <c r="D121" s="886"/>
      <c r="E121" s="886"/>
      <c r="F121" s="886"/>
      <c r="G121" s="886"/>
      <c r="H121" s="886"/>
      <c r="I121" s="887"/>
    </row>
    <row r="122" spans="1:9" ht="14.45" customHeight="1">
      <c r="A122" s="919" t="s">
        <v>612</v>
      </c>
      <c r="B122" s="920"/>
      <c r="C122" s="920"/>
      <c r="D122" s="920"/>
      <c r="E122" s="920"/>
      <c r="F122" s="920"/>
      <c r="G122" s="920"/>
      <c r="H122" s="920"/>
      <c r="I122" s="921"/>
    </row>
    <row r="123" spans="1:9" ht="14.45" customHeight="1">
      <c r="A123" s="49">
        <v>6</v>
      </c>
      <c r="B123" s="910" t="s">
        <v>613</v>
      </c>
      <c r="C123" s="911"/>
      <c r="D123" s="911"/>
      <c r="E123" s="912"/>
      <c r="F123" s="908" t="s">
        <v>193</v>
      </c>
      <c r="G123" s="880"/>
      <c r="H123" s="908" t="s">
        <v>192</v>
      </c>
      <c r="I123" s="909"/>
    </row>
    <row r="124" spans="1:9">
      <c r="A124" s="20" t="s">
        <v>149</v>
      </c>
      <c r="B124" s="894" t="s">
        <v>614</v>
      </c>
      <c r="C124" s="895"/>
      <c r="D124" s="895"/>
      <c r="E124" s="896"/>
      <c r="F124" s="898">
        <f>BASE!$G$2</f>
        <v>0.4</v>
      </c>
      <c r="G124" s="899"/>
      <c r="H124" s="871" t="e">
        <f>SUM(H41,H48,H60,H73,H90,H101,H120)*F124</f>
        <v>#REF!</v>
      </c>
      <c r="I124" s="872"/>
    </row>
    <row r="125" spans="1:9">
      <c r="A125" s="20" t="s">
        <v>150</v>
      </c>
      <c r="B125" s="894" t="s">
        <v>144</v>
      </c>
      <c r="C125" s="895"/>
      <c r="D125" s="895"/>
      <c r="E125" s="896"/>
      <c r="F125" s="898">
        <f>BASE!$H$2</f>
        <v>0.2132</v>
      </c>
      <c r="G125" s="899"/>
      <c r="H125" s="871" t="e">
        <f>SUM(H41,H48,H60,H73,H90,H101,H120,H124)*F125</f>
        <v>#REF!</v>
      </c>
      <c r="I125" s="872"/>
    </row>
    <row r="126" spans="1:9">
      <c r="A126" s="878" t="s">
        <v>169</v>
      </c>
      <c r="B126" s="879"/>
      <c r="C126" s="879"/>
      <c r="D126" s="879"/>
      <c r="E126" s="880"/>
      <c r="F126" s="881">
        <f>SUM(F124:G125)</f>
        <v>0.61319999999999997</v>
      </c>
      <c r="G126" s="882"/>
      <c r="H126" s="900" t="e">
        <f>SUM(H124:I125)</f>
        <v>#REF!</v>
      </c>
      <c r="I126" s="901"/>
    </row>
    <row r="127" spans="1:9">
      <c r="A127" s="20" t="s">
        <v>151</v>
      </c>
      <c r="B127" s="894" t="s">
        <v>145</v>
      </c>
      <c r="C127" s="895"/>
      <c r="D127" s="895"/>
      <c r="E127" s="896"/>
      <c r="F127" s="898"/>
      <c r="G127" s="899"/>
      <c r="H127" s="897"/>
      <c r="I127" s="872"/>
    </row>
    <row r="128" spans="1:9" ht="12" customHeight="1">
      <c r="A128" s="865" t="s">
        <v>615</v>
      </c>
      <c r="B128" s="866"/>
      <c r="C128" s="867" t="s">
        <v>616</v>
      </c>
      <c r="D128" s="868"/>
      <c r="E128" s="21" t="s">
        <v>617</v>
      </c>
      <c r="F128" s="898" t="str">
        <f>BASE!K10</f>
        <v>COFINS</v>
      </c>
      <c r="G128" s="899"/>
      <c r="H128" s="871" t="e">
        <f>$H$143*F128</f>
        <v>#REF!</v>
      </c>
      <c r="I128" s="872"/>
    </row>
    <row r="129" spans="1:13">
      <c r="A129" s="865" t="s">
        <v>618</v>
      </c>
      <c r="B129" s="866"/>
      <c r="C129" s="869"/>
      <c r="D129" s="870"/>
      <c r="E129" s="21" t="s">
        <v>619</v>
      </c>
      <c r="F129" s="898">
        <f>BASE!K11</f>
        <v>0.03</v>
      </c>
      <c r="G129" s="899"/>
      <c r="H129" s="871" t="e">
        <f>$H$143*F129</f>
        <v>#REF!</v>
      </c>
      <c r="I129" s="872"/>
    </row>
    <row r="130" spans="1:13">
      <c r="A130" s="865" t="s">
        <v>620</v>
      </c>
      <c r="B130" s="866"/>
      <c r="C130" s="883" t="s">
        <v>621</v>
      </c>
      <c r="D130" s="884"/>
      <c r="E130" s="21" t="s">
        <v>622</v>
      </c>
      <c r="F130" s="898">
        <f>BASE!K5</f>
        <v>0</v>
      </c>
      <c r="G130" s="899"/>
      <c r="H130" s="871" t="e">
        <f>$H$143*F130</f>
        <v>#REF!</v>
      </c>
      <c r="I130" s="872"/>
    </row>
    <row r="131" spans="1:13">
      <c r="A131" s="878" t="s">
        <v>169</v>
      </c>
      <c r="B131" s="879"/>
      <c r="C131" s="879"/>
      <c r="D131" s="879"/>
      <c r="E131" s="880"/>
      <c r="F131" s="881">
        <f>SUM(F128:G130)</f>
        <v>0.03</v>
      </c>
      <c r="G131" s="882"/>
      <c r="H131" s="900" t="e">
        <f>SUM(H128:I130)</f>
        <v>#REF!</v>
      </c>
      <c r="I131" s="901"/>
    </row>
    <row r="132" spans="1:13" ht="12.75" thickBot="1">
      <c r="A132" s="858" t="s">
        <v>221</v>
      </c>
      <c r="B132" s="859"/>
      <c r="C132" s="859"/>
      <c r="D132" s="859"/>
      <c r="E132" s="860"/>
      <c r="F132" s="892">
        <f>SUM(F126,F131)</f>
        <v>0.64319999999999999</v>
      </c>
      <c r="G132" s="893"/>
      <c r="H132" s="888" t="e">
        <f>SUM(H126,H131)</f>
        <v>#REF!</v>
      </c>
      <c r="I132" s="889"/>
    </row>
    <row r="133" spans="1:13" ht="12.75" thickBot="1">
      <c r="A133" s="885"/>
      <c r="B133" s="886"/>
      <c r="C133" s="886"/>
      <c r="D133" s="886"/>
      <c r="E133" s="886"/>
      <c r="F133" s="886"/>
      <c r="G133" s="886"/>
      <c r="H133" s="886"/>
      <c r="I133" s="887"/>
    </row>
    <row r="134" spans="1:13" ht="14.45" customHeight="1">
      <c r="A134" s="873" t="s">
        <v>623</v>
      </c>
      <c r="B134" s="874"/>
      <c r="C134" s="874"/>
      <c r="D134" s="874"/>
      <c r="E134" s="874"/>
      <c r="F134" s="874"/>
      <c r="G134" s="874"/>
      <c r="H134" s="874"/>
      <c r="I134" s="875"/>
    </row>
    <row r="135" spans="1:13" ht="14.45" customHeight="1">
      <c r="A135" s="890" t="s">
        <v>624</v>
      </c>
      <c r="B135" s="891"/>
      <c r="C135" s="891"/>
      <c r="D135" s="891"/>
      <c r="E135" s="891"/>
      <c r="F135" s="891"/>
      <c r="G135" s="891"/>
      <c r="H135" s="876"/>
      <c r="I135" s="877"/>
    </row>
    <row r="136" spans="1:13" ht="14.45" customHeight="1">
      <c r="A136" s="60" t="s">
        <v>149</v>
      </c>
      <c r="B136" s="840" t="s">
        <v>625</v>
      </c>
      <c r="C136" s="840"/>
      <c r="D136" s="840"/>
      <c r="E136" s="840"/>
      <c r="F136" s="840"/>
      <c r="G136" s="840"/>
      <c r="H136" s="836">
        <f>H41</f>
        <v>2144.2199999999998</v>
      </c>
      <c r="I136" s="837"/>
    </row>
    <row r="137" spans="1:13" ht="14.45" customHeight="1">
      <c r="A137" s="60" t="s">
        <v>150</v>
      </c>
      <c r="B137" s="840" t="s">
        <v>626</v>
      </c>
      <c r="C137" s="840"/>
      <c r="D137" s="840"/>
      <c r="E137" s="840"/>
      <c r="F137" s="840"/>
      <c r="G137" s="840"/>
      <c r="H137" s="836">
        <f>H80</f>
        <v>1503.81</v>
      </c>
      <c r="I137" s="837"/>
    </row>
    <row r="138" spans="1:13" ht="14.45" customHeight="1">
      <c r="A138" s="60" t="s">
        <v>151</v>
      </c>
      <c r="B138" s="840" t="s">
        <v>64</v>
      </c>
      <c r="C138" s="840"/>
      <c r="D138" s="840"/>
      <c r="E138" s="840"/>
      <c r="F138" s="840"/>
      <c r="G138" s="840"/>
      <c r="H138" s="836">
        <f>H90</f>
        <v>139.59</v>
      </c>
      <c r="I138" s="837"/>
    </row>
    <row r="139" spans="1:13" ht="14.45" customHeight="1">
      <c r="A139" s="60" t="s">
        <v>152</v>
      </c>
      <c r="B139" s="840" t="s">
        <v>65</v>
      </c>
      <c r="C139" s="840"/>
      <c r="D139" s="840"/>
      <c r="E139" s="840"/>
      <c r="F139" s="840"/>
      <c r="G139" s="840"/>
      <c r="H139" s="836">
        <f>H112</f>
        <v>230.5</v>
      </c>
      <c r="I139" s="837"/>
    </row>
    <row r="140" spans="1:13" ht="14.45" customHeight="1">
      <c r="A140" s="60" t="s">
        <v>153</v>
      </c>
      <c r="B140" s="840" t="s">
        <v>66</v>
      </c>
      <c r="C140" s="840"/>
      <c r="D140" s="840"/>
      <c r="E140" s="840"/>
      <c r="F140" s="840"/>
      <c r="G140" s="840"/>
      <c r="H140" s="836" t="e">
        <f>H120</f>
        <v>#REF!</v>
      </c>
      <c r="I140" s="837"/>
    </row>
    <row r="141" spans="1:13" ht="14.45" customHeight="1">
      <c r="A141" s="841" t="s">
        <v>67</v>
      </c>
      <c r="B141" s="842"/>
      <c r="C141" s="842"/>
      <c r="D141" s="842"/>
      <c r="E141" s="842"/>
      <c r="F141" s="842"/>
      <c r="G141" s="842"/>
      <c r="H141" s="838" t="e">
        <f>SUM(H136:I140)</f>
        <v>#REF!</v>
      </c>
      <c r="I141" s="839"/>
      <c r="J141" s="35"/>
      <c r="K141" s="35"/>
      <c r="M141" s="36"/>
    </row>
    <row r="142" spans="1:13" ht="14.45" customHeight="1">
      <c r="A142" s="60" t="s">
        <v>154</v>
      </c>
      <c r="B142" s="840" t="s">
        <v>68</v>
      </c>
      <c r="C142" s="840"/>
      <c r="D142" s="840"/>
      <c r="E142" s="840"/>
      <c r="F142" s="840"/>
      <c r="G142" s="840"/>
      <c r="H142" s="836" t="e">
        <f>H132</f>
        <v>#REF!</v>
      </c>
      <c r="I142" s="837"/>
    </row>
    <row r="143" spans="1:13" ht="14.45" customHeight="1" thickBot="1">
      <c r="A143" s="863" t="s">
        <v>69</v>
      </c>
      <c r="B143" s="864"/>
      <c r="C143" s="864"/>
      <c r="D143" s="864"/>
      <c r="E143" s="864"/>
      <c r="F143" s="864"/>
      <c r="G143" s="864"/>
      <c r="H143" s="861" t="e">
        <f>SUM(H41,H48,H60,H73,H90,H101,H106,H120,H126)/(1-F131)+0.01</f>
        <v>#REF!</v>
      </c>
      <c r="I143" s="862"/>
      <c r="J143" s="35"/>
      <c r="K143" s="35"/>
    </row>
    <row r="144" spans="1:13" ht="12.75" thickBot="1">
      <c r="A144" s="835"/>
      <c r="B144" s="835"/>
      <c r="C144" s="835"/>
      <c r="D144" s="835"/>
      <c r="E144" s="835"/>
      <c r="F144" s="835"/>
      <c r="G144" s="835"/>
      <c r="H144" s="835"/>
      <c r="I144" s="835"/>
    </row>
    <row r="145" spans="1:11" ht="14.45" customHeight="1">
      <c r="A145" s="873" t="s">
        <v>70</v>
      </c>
      <c r="B145" s="874"/>
      <c r="C145" s="874"/>
      <c r="D145" s="874"/>
      <c r="E145" s="874"/>
      <c r="F145" s="874"/>
      <c r="G145" s="874"/>
      <c r="H145" s="874"/>
      <c r="I145" s="875"/>
      <c r="K145" s="35"/>
    </row>
    <row r="146" spans="1:11" ht="14.45" customHeight="1">
      <c r="A146" s="1191" t="s">
        <v>71</v>
      </c>
      <c r="B146" s="840"/>
      <c r="C146" s="840"/>
      <c r="D146" s="840"/>
      <c r="E146" s="840"/>
      <c r="F146" s="840"/>
      <c r="G146" s="840"/>
      <c r="H146" s="1185" t="e">
        <f>H143</f>
        <v>#REF!</v>
      </c>
      <c r="I146" s="1186"/>
    </row>
    <row r="147" spans="1:11" ht="14.45" customHeight="1">
      <c r="A147" s="1191" t="s">
        <v>72</v>
      </c>
      <c r="B147" s="840"/>
      <c r="C147" s="840"/>
      <c r="D147" s="840"/>
      <c r="E147" s="840"/>
      <c r="F147" s="840"/>
      <c r="G147" s="840"/>
      <c r="H147" s="1192">
        <f>F25</f>
        <v>1</v>
      </c>
      <c r="I147" s="1186"/>
    </row>
    <row r="148" spans="1:11" ht="14.45" customHeight="1" thickBot="1">
      <c r="A148" s="1189" t="s">
        <v>156</v>
      </c>
      <c r="B148" s="1190"/>
      <c r="C148" s="1190"/>
      <c r="D148" s="1190"/>
      <c r="E148" s="1190"/>
      <c r="F148" s="1190"/>
      <c r="G148" s="1190"/>
      <c r="H148" s="1183" t="e">
        <f>H146*H147</f>
        <v>#REF!</v>
      </c>
      <c r="I148" s="1184"/>
      <c r="J148" s="34"/>
    </row>
    <row r="151" spans="1:11">
      <c r="J151" s="42"/>
    </row>
    <row r="152" spans="1:11" ht="15">
      <c r="C152"/>
      <c r="D152"/>
      <c r="E152"/>
      <c r="F152"/>
    </row>
    <row r="153" spans="1:11" ht="15">
      <c r="C153"/>
      <c r="D153"/>
      <c r="E153"/>
      <c r="F153"/>
    </row>
    <row r="154" spans="1:11" ht="15">
      <c r="C154"/>
      <c r="D154"/>
      <c r="E154"/>
      <c r="F154"/>
    </row>
    <row r="155" spans="1:11" ht="15">
      <c r="C155"/>
      <c r="D155"/>
      <c r="E155"/>
      <c r="F155"/>
    </row>
  </sheetData>
  <mergeCells count="292">
    <mergeCell ref="A1:I1"/>
    <mergeCell ref="A2:I2"/>
    <mergeCell ref="A4:I4"/>
    <mergeCell ref="H5:I5"/>
    <mergeCell ref="A12:E12"/>
    <mergeCell ref="F12:I12"/>
    <mergeCell ref="F21:I21"/>
    <mergeCell ref="F23:I23"/>
    <mergeCell ref="F22:I22"/>
    <mergeCell ref="A22:E22"/>
    <mergeCell ref="A19:E19"/>
    <mergeCell ref="A7:I7"/>
    <mergeCell ref="A8:E8"/>
    <mergeCell ref="F8:I8"/>
    <mergeCell ref="A9:E9"/>
    <mergeCell ref="F9:I9"/>
    <mergeCell ref="A10:E10"/>
    <mergeCell ref="F10:I10"/>
    <mergeCell ref="A15:I15"/>
    <mergeCell ref="A20:E20"/>
    <mergeCell ref="A21:E21"/>
    <mergeCell ref="A18:E18"/>
    <mergeCell ref="F18:I18"/>
    <mergeCell ref="A17:I17"/>
    <mergeCell ref="F20:I20"/>
    <mergeCell ref="F19:I19"/>
    <mergeCell ref="F13:I13"/>
    <mergeCell ref="A13:E13"/>
    <mergeCell ref="A11:E11"/>
    <mergeCell ref="F11:I11"/>
    <mergeCell ref="B35:D35"/>
    <mergeCell ref="F35:G35"/>
    <mergeCell ref="H35:I35"/>
    <mergeCell ref="B32:C32"/>
    <mergeCell ref="F32:G32"/>
    <mergeCell ref="H32:I32"/>
    <mergeCell ref="B33:C33"/>
    <mergeCell ref="H34:I34"/>
    <mergeCell ref="F24:G24"/>
    <mergeCell ref="H30:I30"/>
    <mergeCell ref="A29:I29"/>
    <mergeCell ref="B30:G30"/>
    <mergeCell ref="B34:E34"/>
    <mergeCell ref="F34:G34"/>
    <mergeCell ref="A25:E25"/>
    <mergeCell ref="F25:I25"/>
    <mergeCell ref="A27:I27"/>
    <mergeCell ref="F33:G33"/>
    <mergeCell ref="H33:I33"/>
    <mergeCell ref="B31:E31"/>
    <mergeCell ref="F31:G31"/>
    <mergeCell ref="H31:I31"/>
    <mergeCell ref="H24:I24"/>
    <mergeCell ref="H51:I51"/>
    <mergeCell ref="H52:I52"/>
    <mergeCell ref="B53:F53"/>
    <mergeCell ref="H53:I53"/>
    <mergeCell ref="B52:F52"/>
    <mergeCell ref="B51:F51"/>
    <mergeCell ref="A23:E23"/>
    <mergeCell ref="A24:E24"/>
    <mergeCell ref="H46:I46"/>
    <mergeCell ref="A48:E48"/>
    <mergeCell ref="F48:G48"/>
    <mergeCell ref="H48:I48"/>
    <mergeCell ref="B46:E46"/>
    <mergeCell ref="F46:G46"/>
    <mergeCell ref="B47:E47"/>
    <mergeCell ref="F47:G47"/>
    <mergeCell ref="B45:E45"/>
    <mergeCell ref="F45:G45"/>
    <mergeCell ref="H45:I45"/>
    <mergeCell ref="F41:G41"/>
    <mergeCell ref="H41:I41"/>
    <mergeCell ref="A44:I44"/>
    <mergeCell ref="A43:I43"/>
    <mergeCell ref="A41:E41"/>
    <mergeCell ref="B36:D36"/>
    <mergeCell ref="F36:G36"/>
    <mergeCell ref="H36:I36"/>
    <mergeCell ref="B37:D37"/>
    <mergeCell ref="F37:G37"/>
    <mergeCell ref="H37:I37"/>
    <mergeCell ref="H47:I47"/>
    <mergeCell ref="A50:I50"/>
    <mergeCell ref="A49:I49"/>
    <mergeCell ref="B38:D38"/>
    <mergeCell ref="F38:G38"/>
    <mergeCell ref="H38:I38"/>
    <mergeCell ref="B40:D40"/>
    <mergeCell ref="F40:G40"/>
    <mergeCell ref="H40:I40"/>
    <mergeCell ref="B39:D39"/>
    <mergeCell ref="F39:G39"/>
    <mergeCell ref="H39:I39"/>
    <mergeCell ref="A66:A67"/>
    <mergeCell ref="B70:G70"/>
    <mergeCell ref="B69:G69"/>
    <mergeCell ref="H69:I69"/>
    <mergeCell ref="H54:I54"/>
    <mergeCell ref="B56:F56"/>
    <mergeCell ref="H56:I56"/>
    <mergeCell ref="A62:I62"/>
    <mergeCell ref="B58:F58"/>
    <mergeCell ref="H58:I58"/>
    <mergeCell ref="B59:F59"/>
    <mergeCell ref="H59:I59"/>
    <mergeCell ref="A64:A65"/>
    <mergeCell ref="B64:B65"/>
    <mergeCell ref="H64:I65"/>
    <mergeCell ref="B55:F55"/>
    <mergeCell ref="H55:I55"/>
    <mergeCell ref="A61:I61"/>
    <mergeCell ref="A60:F60"/>
    <mergeCell ref="H60:I60"/>
    <mergeCell ref="B57:F57"/>
    <mergeCell ref="H57:I57"/>
    <mergeCell ref="B63:G63"/>
    <mergeCell ref="H63:I63"/>
    <mergeCell ref="B68:G68"/>
    <mergeCell ref="H68:I68"/>
    <mergeCell ref="B76:G76"/>
    <mergeCell ref="B83:E83"/>
    <mergeCell ref="F83:G83"/>
    <mergeCell ref="H83:I83"/>
    <mergeCell ref="B79:G79"/>
    <mergeCell ref="H79:I79"/>
    <mergeCell ref="B78:G78"/>
    <mergeCell ref="H77:I77"/>
    <mergeCell ref="H70:I70"/>
    <mergeCell ref="B71:G71"/>
    <mergeCell ref="H71:I71"/>
    <mergeCell ref="B72:G72"/>
    <mergeCell ref="H72:I72"/>
    <mergeCell ref="A73:G73"/>
    <mergeCell ref="H73:I73"/>
    <mergeCell ref="H76:I76"/>
    <mergeCell ref="A74:I74"/>
    <mergeCell ref="A75:I75"/>
    <mergeCell ref="B66:B67"/>
    <mergeCell ref="H66:I67"/>
    <mergeCell ref="A92:I92"/>
    <mergeCell ref="A93:I93"/>
    <mergeCell ref="H88:I88"/>
    <mergeCell ref="A90:E90"/>
    <mergeCell ref="F90:G90"/>
    <mergeCell ref="H90:I90"/>
    <mergeCell ref="A82:I82"/>
    <mergeCell ref="H78:I78"/>
    <mergeCell ref="B77:G77"/>
    <mergeCell ref="A80:G80"/>
    <mergeCell ref="H80:I80"/>
    <mergeCell ref="A81:I81"/>
    <mergeCell ref="A91:I91"/>
    <mergeCell ref="F87:G87"/>
    <mergeCell ref="B89:E89"/>
    <mergeCell ref="F89:G89"/>
    <mergeCell ref="H89:I89"/>
    <mergeCell ref="H86:I86"/>
    <mergeCell ref="H87:I87"/>
    <mergeCell ref="B88:E88"/>
    <mergeCell ref="F88:G88"/>
    <mergeCell ref="B85:E85"/>
    <mergeCell ref="F85:G85"/>
    <mergeCell ref="H85:I85"/>
    <mergeCell ref="B84:E84"/>
    <mergeCell ref="F84:G84"/>
    <mergeCell ref="H84:I84"/>
    <mergeCell ref="B87:E87"/>
    <mergeCell ref="B86:E86"/>
    <mergeCell ref="F86:G86"/>
    <mergeCell ref="H95:I95"/>
    <mergeCell ref="H94:I94"/>
    <mergeCell ref="H101:I101"/>
    <mergeCell ref="F98:G98"/>
    <mergeCell ref="H99:I99"/>
    <mergeCell ref="B94:E94"/>
    <mergeCell ref="B95:E95"/>
    <mergeCell ref="F95:G95"/>
    <mergeCell ref="F99:G99"/>
    <mergeCell ref="B97:E97"/>
    <mergeCell ref="F97:G97"/>
    <mergeCell ref="F94:G94"/>
    <mergeCell ref="B98:E98"/>
    <mergeCell ref="A103:I103"/>
    <mergeCell ref="A101:E101"/>
    <mergeCell ref="A102:I102"/>
    <mergeCell ref="F101:G101"/>
    <mergeCell ref="F96:G96"/>
    <mergeCell ref="B99:E99"/>
    <mergeCell ref="H98:I98"/>
    <mergeCell ref="B100:E100"/>
    <mergeCell ref="B96:E96"/>
    <mergeCell ref="H97:I97"/>
    <mergeCell ref="F100:G100"/>
    <mergeCell ref="H100:I100"/>
    <mergeCell ref="H96:I96"/>
    <mergeCell ref="B104:E104"/>
    <mergeCell ref="F104:G104"/>
    <mergeCell ref="H111:I111"/>
    <mergeCell ref="H104:I104"/>
    <mergeCell ref="A107:I107"/>
    <mergeCell ref="B105:E105"/>
    <mergeCell ref="F105:G105"/>
    <mergeCell ref="H105:I105"/>
    <mergeCell ref="H106:I106"/>
    <mergeCell ref="A106:E106"/>
    <mergeCell ref="F106:G106"/>
    <mergeCell ref="B109:G109"/>
    <mergeCell ref="H109:I109"/>
    <mergeCell ref="A108:I108"/>
    <mergeCell ref="H112:I112"/>
    <mergeCell ref="B110:G110"/>
    <mergeCell ref="A121:I121"/>
    <mergeCell ref="A113:I113"/>
    <mergeCell ref="B117:G117"/>
    <mergeCell ref="A114:I114"/>
    <mergeCell ref="B115:G115"/>
    <mergeCell ref="H115:I115"/>
    <mergeCell ref="H118:I118"/>
    <mergeCell ref="B118:G118"/>
    <mergeCell ref="B116:G116"/>
    <mergeCell ref="H116:I116"/>
    <mergeCell ref="H110:I110"/>
    <mergeCell ref="H117:I117"/>
    <mergeCell ref="B111:G111"/>
    <mergeCell ref="A112:G112"/>
    <mergeCell ref="B119:G119"/>
    <mergeCell ref="H119:I119"/>
    <mergeCell ref="A120:G120"/>
    <mergeCell ref="H120:I120"/>
    <mergeCell ref="A126:E126"/>
    <mergeCell ref="F126:G126"/>
    <mergeCell ref="H126:I126"/>
    <mergeCell ref="B123:E123"/>
    <mergeCell ref="F125:G125"/>
    <mergeCell ref="H125:I125"/>
    <mergeCell ref="B125:E125"/>
    <mergeCell ref="A122:I122"/>
    <mergeCell ref="B124:E124"/>
    <mergeCell ref="F124:G124"/>
    <mergeCell ref="H124:I124"/>
    <mergeCell ref="F123:G123"/>
    <mergeCell ref="H123:I123"/>
    <mergeCell ref="H127:I127"/>
    <mergeCell ref="A128:B128"/>
    <mergeCell ref="C128:D129"/>
    <mergeCell ref="F128:G128"/>
    <mergeCell ref="A131:E131"/>
    <mergeCell ref="F131:G131"/>
    <mergeCell ref="H131:I131"/>
    <mergeCell ref="C130:D130"/>
    <mergeCell ref="F130:G130"/>
    <mergeCell ref="H130:I130"/>
    <mergeCell ref="H129:I129"/>
    <mergeCell ref="F129:G129"/>
    <mergeCell ref="A130:B130"/>
    <mergeCell ref="B127:E127"/>
    <mergeCell ref="F127:G127"/>
    <mergeCell ref="H128:I128"/>
    <mergeCell ref="A129:B129"/>
    <mergeCell ref="A132:E132"/>
    <mergeCell ref="F132:G132"/>
    <mergeCell ref="A133:I133"/>
    <mergeCell ref="A134:I134"/>
    <mergeCell ref="A135:G135"/>
    <mergeCell ref="H135:I135"/>
    <mergeCell ref="B136:G136"/>
    <mergeCell ref="H136:I136"/>
    <mergeCell ref="H132:I132"/>
    <mergeCell ref="A148:G148"/>
    <mergeCell ref="H148:I148"/>
    <mergeCell ref="A144:I144"/>
    <mergeCell ref="A145:I145"/>
    <mergeCell ref="A147:G147"/>
    <mergeCell ref="H147:I147"/>
    <mergeCell ref="A146:G146"/>
    <mergeCell ref="H146:I146"/>
    <mergeCell ref="B137:G137"/>
    <mergeCell ref="H137:I137"/>
    <mergeCell ref="A143:G143"/>
    <mergeCell ref="H143:I143"/>
    <mergeCell ref="H141:I141"/>
    <mergeCell ref="B142:G142"/>
    <mergeCell ref="H142:I142"/>
    <mergeCell ref="H139:I139"/>
    <mergeCell ref="B139:G139"/>
    <mergeCell ref="H140:I140"/>
    <mergeCell ref="B138:G138"/>
    <mergeCell ref="H138:I138"/>
    <mergeCell ref="A141:G141"/>
    <mergeCell ref="B140:G140"/>
  </mergeCells>
  <phoneticPr fontId="16" type="noConversion"/>
  <pageMargins left="0.70866141732283472" right="0.51181102362204722" top="0.62992125984251968" bottom="0.62992125984251968" header="0.31496062992125984" footer="0.31496062992125984"/>
  <pageSetup paperSize="9" scale="85" fitToHeight="3" orientation="portrait" r:id="rId1"/>
  <rowBreaks count="1" manualBreakCount="1">
    <brk id="121" max="8" man="1"/>
  </rowBreaks>
  <legacyDrawing r:id="rId2"/>
</worksheet>
</file>

<file path=xl/worksheets/sheet3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rgb="FF7030A0"/>
  </sheetPr>
  <dimension ref="A1:M155"/>
  <sheetViews>
    <sheetView zoomScaleNormal="100" zoomScaleSheetLayoutView="115" workbookViewId="0">
      <selection activeCell="O29" sqref="O29"/>
    </sheetView>
  </sheetViews>
  <sheetFormatPr defaultColWidth="8.85546875" defaultRowHeight="12"/>
  <cols>
    <col min="1" max="1" width="8.42578125" style="14" bestFit="1" customWidth="1"/>
    <col min="2" max="2" width="33.28515625" style="14" customWidth="1"/>
    <col min="3" max="3" width="14" style="14" bestFit="1" customWidth="1"/>
    <col min="4" max="4" width="10.140625" style="14" customWidth="1"/>
    <col min="5" max="5" width="9.7109375" style="14" bestFit="1" customWidth="1"/>
    <col min="6" max="6" width="6.7109375" style="14" bestFit="1" customWidth="1"/>
    <col min="7" max="7" width="8.85546875" style="14" bestFit="1" customWidth="1"/>
    <col min="8" max="8" width="10.5703125" style="18" customWidth="1"/>
    <col min="9" max="9" width="2.140625" style="18" customWidth="1"/>
    <col min="10" max="10" width="7" style="14" bestFit="1" customWidth="1"/>
    <col min="11" max="11" width="10.7109375" style="14" bestFit="1" customWidth="1"/>
    <col min="12" max="13" width="13.28515625" style="14" customWidth="1"/>
    <col min="14" max="16384" width="8.85546875" style="14"/>
  </cols>
  <sheetData>
    <row r="1" spans="1:12" ht="18.75" customHeight="1">
      <c r="A1" s="1087" t="s">
        <v>91</v>
      </c>
      <c r="B1" s="1088"/>
      <c r="C1" s="1088"/>
      <c r="D1" s="1088"/>
      <c r="E1" s="1088"/>
      <c r="F1" s="1088"/>
      <c r="G1" s="1088"/>
      <c r="H1" s="1088"/>
      <c r="I1" s="1089"/>
      <c r="J1" s="13" t="s">
        <v>318</v>
      </c>
      <c r="L1" s="43"/>
    </row>
    <row r="2" spans="1:12" ht="20.25" customHeight="1" thickBot="1">
      <c r="A2" s="1100" t="s">
        <v>92</v>
      </c>
      <c r="B2" s="1101"/>
      <c r="C2" s="1101"/>
      <c r="D2" s="1101"/>
      <c r="E2" s="1101"/>
      <c r="F2" s="1101"/>
      <c r="G2" s="1101"/>
      <c r="H2" s="1101"/>
      <c r="I2" s="1102"/>
      <c r="J2" s="13"/>
    </row>
    <row r="3" spans="1:12" ht="15.6" customHeight="1" thickBot="1">
      <c r="A3" s="15"/>
      <c r="B3" s="15"/>
      <c r="C3" s="15"/>
      <c r="D3" s="15"/>
      <c r="E3" s="15"/>
      <c r="F3" s="15"/>
      <c r="G3" s="15"/>
      <c r="H3" s="15"/>
      <c r="I3" s="15"/>
    </row>
    <row r="4" spans="1:12" ht="14.45" customHeight="1" thickBot="1">
      <c r="A4" s="1193" t="s">
        <v>196</v>
      </c>
      <c r="B4" s="1194"/>
      <c r="C4" s="1194"/>
      <c r="D4" s="1194"/>
      <c r="E4" s="1194"/>
      <c r="F4" s="1194"/>
      <c r="G4" s="1194"/>
      <c r="H4" s="1194"/>
      <c r="I4" s="1195"/>
    </row>
    <row r="5" spans="1:12" ht="24.75" customHeight="1" thickBot="1">
      <c r="A5" s="48" t="s">
        <v>175</v>
      </c>
      <c r="B5" s="44" t="str">
        <f>'Sinteses de CCT''s'!C4</f>
        <v xml:space="preserve">Pregão Eletrônico nº </v>
      </c>
      <c r="C5" s="47" t="s">
        <v>176</v>
      </c>
      <c r="D5" s="45">
        <f>'Sinteses de CCT''s'!E4</f>
        <v>0</v>
      </c>
      <c r="E5" s="48" t="s">
        <v>186</v>
      </c>
      <c r="F5" s="46">
        <f>'Sinteses de CCT''s'!G4</f>
        <v>0</v>
      </c>
      <c r="G5" s="48" t="s">
        <v>174</v>
      </c>
      <c r="H5" s="1105">
        <f>'Sinteses de CCT''s'!I4</f>
        <v>0</v>
      </c>
      <c r="I5" s="1106"/>
    </row>
    <row r="6" spans="1:12" ht="12.75" thickBot="1">
      <c r="A6" s="16"/>
      <c r="B6" s="17"/>
      <c r="C6" s="18"/>
      <c r="D6" s="19"/>
      <c r="E6" s="17"/>
      <c r="F6" s="18"/>
      <c r="G6" s="17"/>
      <c r="H6" s="17"/>
      <c r="I6" s="17"/>
    </row>
    <row r="7" spans="1:12" ht="21" customHeight="1">
      <c r="A7" s="1198" t="s">
        <v>197</v>
      </c>
      <c r="B7" s="1199"/>
      <c r="C7" s="1199"/>
      <c r="D7" s="1199"/>
      <c r="E7" s="1199"/>
      <c r="F7" s="1199"/>
      <c r="G7" s="1199"/>
      <c r="H7" s="1199"/>
      <c r="I7" s="1200"/>
    </row>
    <row r="8" spans="1:12" ht="15">
      <c r="A8" s="1096" t="s">
        <v>198</v>
      </c>
      <c r="B8" s="1097"/>
      <c r="C8" s="1097"/>
      <c r="D8" s="1097"/>
      <c r="E8" s="1097"/>
      <c r="F8" s="1098" t="s">
        <v>199</v>
      </c>
      <c r="G8" s="1097"/>
      <c r="H8" s="1097"/>
      <c r="I8" s="1099"/>
    </row>
    <row r="9" spans="1:12" ht="13.5" customHeight="1">
      <c r="A9" s="1064" t="s">
        <v>177</v>
      </c>
      <c r="B9" s="835"/>
      <c r="C9" s="835"/>
      <c r="D9" s="835"/>
      <c r="E9" s="835"/>
      <c r="F9" s="1104">
        <v>45114</v>
      </c>
      <c r="G9" s="1056"/>
      <c r="H9" s="1056"/>
      <c r="I9" s="1057"/>
    </row>
    <row r="10" spans="1:12" ht="13.5" customHeight="1">
      <c r="A10" s="1064" t="s">
        <v>178</v>
      </c>
      <c r="B10" s="835"/>
      <c r="C10" s="835"/>
      <c r="D10" s="835"/>
      <c r="E10" s="835"/>
      <c r="F10" s="1108" t="s">
        <v>286</v>
      </c>
      <c r="G10" s="1056"/>
      <c r="H10" s="1056"/>
      <c r="I10" s="1057"/>
    </row>
    <row r="11" spans="1:12" ht="13.5" customHeight="1">
      <c r="A11" s="1064" t="s">
        <v>179</v>
      </c>
      <c r="B11" s="835"/>
      <c r="C11" s="835"/>
      <c r="D11" s="835"/>
      <c r="E11" s="835"/>
      <c r="F11" s="1103" t="str">
        <f>'Sinteses de CCT''s'!C123</f>
        <v>01/01/2023 a 31/12/2023</v>
      </c>
      <c r="G11" s="1056"/>
      <c r="H11" s="1056"/>
      <c r="I11" s="1057"/>
    </row>
    <row r="12" spans="1:12" ht="13.5" customHeight="1">
      <c r="A12" s="1064" t="s">
        <v>180</v>
      </c>
      <c r="B12" s="1065"/>
      <c r="C12" s="1065"/>
      <c r="D12" s="1065"/>
      <c r="E12" s="1065"/>
      <c r="F12" s="1108" t="str">
        <f>'Sinteses de CCT''s'!C122</f>
        <v>MG0001725/2023</v>
      </c>
      <c r="G12" s="1056"/>
      <c r="H12" s="1056"/>
      <c r="I12" s="1057"/>
    </row>
    <row r="13" spans="1:12" ht="13.5" customHeight="1" thickBot="1">
      <c r="A13" s="1073" t="s">
        <v>181</v>
      </c>
      <c r="B13" s="1107"/>
      <c r="C13" s="1107"/>
      <c r="D13" s="1107"/>
      <c r="E13" s="1107"/>
      <c r="F13" s="1110">
        <v>12</v>
      </c>
      <c r="G13" s="1044"/>
      <c r="H13" s="1044"/>
      <c r="I13" s="1111"/>
    </row>
    <row r="14" spans="1:12">
      <c r="A14" s="16"/>
      <c r="B14" s="17"/>
      <c r="C14" s="18"/>
      <c r="D14" s="19"/>
      <c r="E14" s="17"/>
      <c r="F14" s="18"/>
      <c r="G14" s="17"/>
      <c r="H14" s="17"/>
      <c r="I14" s="17"/>
    </row>
    <row r="15" spans="1:12" ht="14.45" customHeight="1">
      <c r="A15" s="745" t="s">
        <v>191</v>
      </c>
      <c r="B15" s="745"/>
      <c r="C15" s="745"/>
      <c r="D15" s="745"/>
      <c r="E15" s="745"/>
      <c r="F15" s="745"/>
      <c r="G15" s="745"/>
      <c r="H15" s="745"/>
      <c r="I15" s="745"/>
    </row>
    <row r="16" spans="1:12" ht="8.25" customHeight="1" thickBot="1">
      <c r="A16" s="15"/>
      <c r="B16" s="15"/>
      <c r="C16" s="15"/>
      <c r="D16" s="15"/>
      <c r="E16" s="15"/>
      <c r="F16" s="15"/>
      <c r="G16" s="15"/>
      <c r="H16" s="15"/>
      <c r="I16" s="15"/>
    </row>
    <row r="17" spans="1:10" ht="18.75" customHeight="1" thickBot="1">
      <c r="A17" s="1058" t="s">
        <v>200</v>
      </c>
      <c r="B17" s="1059"/>
      <c r="C17" s="1059"/>
      <c r="D17" s="1059"/>
      <c r="E17" s="1059"/>
      <c r="F17" s="1059"/>
      <c r="G17" s="1059"/>
      <c r="H17" s="1059"/>
      <c r="I17" s="1060"/>
    </row>
    <row r="18" spans="1:10" ht="14.45" customHeight="1">
      <c r="A18" s="1064" t="s">
        <v>201</v>
      </c>
      <c r="B18" s="1065"/>
      <c r="C18" s="1065"/>
      <c r="D18" s="1065"/>
      <c r="E18" s="1065"/>
      <c r="F18" s="1061" t="s">
        <v>93</v>
      </c>
      <c r="G18" s="1062"/>
      <c r="H18" s="1062"/>
      <c r="I18" s="1063"/>
    </row>
    <row r="19" spans="1:10" ht="14.45" customHeight="1">
      <c r="A19" s="1064" t="s">
        <v>183</v>
      </c>
      <c r="B19" s="1065"/>
      <c r="C19" s="1065"/>
      <c r="D19" s="1065"/>
      <c r="E19" s="1065"/>
      <c r="F19" s="1055" t="str">
        <f>F11</f>
        <v>01/01/2023 a 31/12/2023</v>
      </c>
      <c r="G19" s="1056"/>
      <c r="H19" s="1056"/>
      <c r="I19" s="1057"/>
    </row>
    <row r="20" spans="1:10">
      <c r="A20" s="1064" t="s">
        <v>185</v>
      </c>
      <c r="B20" s="1065"/>
      <c r="C20" s="1065"/>
      <c r="D20" s="1065"/>
      <c r="E20" s="1065"/>
      <c r="F20" s="1055" t="str">
        <f>'Sinteses de CCT''s'!C133</f>
        <v>Operador de Caixa</v>
      </c>
      <c r="G20" s="1056"/>
      <c r="H20" s="1056"/>
      <c r="I20" s="1057"/>
    </row>
    <row r="21" spans="1:10">
      <c r="A21" s="1064" t="s">
        <v>184</v>
      </c>
      <c r="B21" s="1065"/>
      <c r="C21" s="1065"/>
      <c r="D21" s="1065"/>
      <c r="E21" s="1065"/>
      <c r="F21" s="1075" t="s">
        <v>190</v>
      </c>
      <c r="G21" s="1076"/>
      <c r="H21" s="1076"/>
      <c r="I21" s="1077"/>
    </row>
    <row r="22" spans="1:10" ht="12.75" thickBot="1">
      <c r="A22" s="1073" t="s">
        <v>195</v>
      </c>
      <c r="B22" s="1074"/>
      <c r="C22" s="1074"/>
      <c r="D22" s="1074"/>
      <c r="E22" s="1074"/>
      <c r="F22" s="1078">
        <f>'Sinteses de CCT''s'!E133</f>
        <v>1812.51</v>
      </c>
      <c r="G22" s="1079"/>
      <c r="H22" s="1079"/>
      <c r="I22" s="1080"/>
    </row>
    <row r="23" spans="1:10" ht="15.75" customHeight="1">
      <c r="A23" s="1122" t="s">
        <v>187</v>
      </c>
      <c r="B23" s="1123"/>
      <c r="C23" s="1123"/>
      <c r="D23" s="1123"/>
      <c r="E23" s="1123"/>
      <c r="F23" s="1113" t="str">
        <f>F20</f>
        <v>Operador de Caixa</v>
      </c>
      <c r="G23" s="1114"/>
      <c r="H23" s="1114"/>
      <c r="I23" s="1115"/>
    </row>
    <row r="24" spans="1:10" ht="17.25" customHeight="1">
      <c r="A24" s="1117" t="s">
        <v>188</v>
      </c>
      <c r="B24" s="1118"/>
      <c r="C24" s="1118"/>
      <c r="D24" s="1118"/>
      <c r="E24" s="1118"/>
      <c r="F24" s="1119" t="str">
        <f>'Sinteses de CCT''s'!D133</f>
        <v>44hs</v>
      </c>
      <c r="G24" s="1120"/>
      <c r="H24" s="1120">
        <v>220</v>
      </c>
      <c r="I24" s="1121"/>
      <c r="J24" s="18"/>
    </row>
    <row r="25" spans="1:10" ht="12.75" thickBot="1">
      <c r="A25" s="1116" t="s">
        <v>189</v>
      </c>
      <c r="B25" s="1068"/>
      <c r="C25" s="1068"/>
      <c r="D25" s="1068"/>
      <c r="E25" s="1068"/>
      <c r="F25" s="1112">
        <v>1</v>
      </c>
      <c r="G25" s="1044"/>
      <c r="H25" s="1044"/>
      <c r="I25" s="1111"/>
    </row>
    <row r="26" spans="1:10">
      <c r="A26" s="16"/>
      <c r="B26" s="17"/>
      <c r="C26" s="18"/>
      <c r="D26" s="19"/>
      <c r="E26" s="17"/>
      <c r="F26" s="18"/>
      <c r="G26" s="17"/>
      <c r="H26" s="17"/>
      <c r="I26" s="17"/>
    </row>
    <row r="27" spans="1:10" ht="14.45" customHeight="1">
      <c r="A27" s="745" t="s">
        <v>191</v>
      </c>
      <c r="B27" s="745"/>
      <c r="C27" s="745"/>
      <c r="D27" s="745"/>
      <c r="E27" s="745"/>
      <c r="F27" s="745"/>
      <c r="G27" s="745"/>
      <c r="H27" s="745"/>
      <c r="I27" s="745"/>
    </row>
    <row r="28" spans="1:10" ht="14.45" customHeight="1" thickBot="1">
      <c r="A28" s="15"/>
      <c r="B28" s="15"/>
      <c r="C28" s="15"/>
      <c r="D28" s="15"/>
      <c r="E28" s="15"/>
      <c r="F28" s="15"/>
      <c r="G28" s="15"/>
      <c r="H28" s="15"/>
      <c r="I28" s="15"/>
    </row>
    <row r="29" spans="1:10" ht="14.45" customHeight="1" thickBot="1">
      <c r="A29" s="1036" t="s">
        <v>202</v>
      </c>
      <c r="B29" s="1037"/>
      <c r="C29" s="1037"/>
      <c r="D29" s="1037"/>
      <c r="E29" s="1037"/>
      <c r="F29" s="1037"/>
      <c r="G29" s="1037"/>
      <c r="H29" s="1037"/>
      <c r="I29" s="1038"/>
    </row>
    <row r="30" spans="1:10" ht="17.25" customHeight="1">
      <c r="A30" s="52">
        <v>1</v>
      </c>
      <c r="B30" s="954" t="s">
        <v>203</v>
      </c>
      <c r="C30" s="954"/>
      <c r="D30" s="954"/>
      <c r="E30" s="954"/>
      <c r="F30" s="954"/>
      <c r="G30" s="954"/>
      <c r="H30" s="954" t="s">
        <v>192</v>
      </c>
      <c r="I30" s="955"/>
    </row>
    <row r="31" spans="1:10">
      <c r="A31" s="20" t="s">
        <v>149</v>
      </c>
      <c r="B31" s="904" t="s">
        <v>204</v>
      </c>
      <c r="C31" s="904"/>
      <c r="D31" s="904"/>
      <c r="E31" s="904"/>
      <c r="F31" s="938"/>
      <c r="G31" s="938"/>
      <c r="H31" s="1028">
        <f>F22/H24*H24</f>
        <v>1812.51</v>
      </c>
      <c r="I31" s="1029"/>
    </row>
    <row r="32" spans="1:10" ht="12" customHeight="1">
      <c r="A32" s="20" t="s">
        <v>150</v>
      </c>
      <c r="B32" s="894" t="s">
        <v>205</v>
      </c>
      <c r="C32" s="896"/>
      <c r="D32" s="22" t="s">
        <v>206</v>
      </c>
      <c r="E32" s="108" t="s">
        <v>278</v>
      </c>
      <c r="F32" s="938"/>
      <c r="G32" s="938"/>
      <c r="H32" s="1028">
        <f>IF(E32="N",0,H31*0.3)</f>
        <v>0</v>
      </c>
      <c r="I32" s="1029"/>
    </row>
    <row r="33" spans="1:10" ht="12" customHeight="1">
      <c r="A33" s="20" t="s">
        <v>151</v>
      </c>
      <c r="B33" s="894" t="s">
        <v>207</v>
      </c>
      <c r="C33" s="896"/>
      <c r="D33" s="22" t="s">
        <v>206</v>
      </c>
      <c r="E33" s="24" t="s">
        <v>278</v>
      </c>
      <c r="F33" s="1028">
        <v>1320</v>
      </c>
      <c r="G33" s="1072">
        <v>0.4</v>
      </c>
      <c r="H33" s="1028">
        <f>IF(E33="N",0,F33*G33)</f>
        <v>0</v>
      </c>
      <c r="I33" s="1029"/>
      <c r="J33" s="25"/>
    </row>
    <row r="34" spans="1:10" ht="15">
      <c r="A34" s="20" t="s">
        <v>152</v>
      </c>
      <c r="B34" s="1045" t="s">
        <v>280</v>
      </c>
      <c r="C34" s="1046"/>
      <c r="D34" s="1046"/>
      <c r="E34" s="1047"/>
      <c r="F34" s="1208">
        <v>0</v>
      </c>
      <c r="G34" s="1209"/>
      <c r="H34" s="1254">
        <f>(H31+H32+H33)/H24*F34*105</f>
        <v>0</v>
      </c>
      <c r="I34" s="1255"/>
    </row>
    <row r="35" spans="1:10" ht="14.45" customHeight="1">
      <c r="A35" s="20" t="s">
        <v>153</v>
      </c>
      <c r="B35" s="913" t="s">
        <v>208</v>
      </c>
      <c r="C35" s="914"/>
      <c r="D35" s="915"/>
      <c r="E35" s="26">
        <v>0</v>
      </c>
      <c r="F35" s="1028">
        <f>H31/H24*1.2</f>
        <v>9.89</v>
      </c>
      <c r="G35" s="1028"/>
      <c r="H35" s="1028">
        <f>E35*F35</f>
        <v>0</v>
      </c>
      <c r="I35" s="1029"/>
    </row>
    <row r="36" spans="1:10">
      <c r="A36" s="20" t="s">
        <v>154</v>
      </c>
      <c r="B36" s="913" t="s">
        <v>209</v>
      </c>
      <c r="C36" s="914"/>
      <c r="D36" s="915"/>
      <c r="E36" s="21"/>
      <c r="F36" s="938"/>
      <c r="G36" s="938"/>
      <c r="H36" s="1028">
        <v>0</v>
      </c>
      <c r="I36" s="1029"/>
    </row>
    <row r="37" spans="1:10" ht="14.45" customHeight="1">
      <c r="A37" s="20" t="s">
        <v>210</v>
      </c>
      <c r="B37" s="913" t="s">
        <v>211</v>
      </c>
      <c r="C37" s="914"/>
      <c r="D37" s="915"/>
      <c r="E37" s="21"/>
      <c r="F37" s="1030">
        <v>0</v>
      </c>
      <c r="G37" s="1030"/>
      <c r="H37" s="1028">
        <v>0</v>
      </c>
      <c r="I37" s="1029"/>
    </row>
    <row r="38" spans="1:10" ht="14.45" customHeight="1">
      <c r="A38" s="20" t="s">
        <v>154</v>
      </c>
      <c r="B38" s="913" t="s">
        <v>212</v>
      </c>
      <c r="C38" s="914"/>
      <c r="D38" s="915"/>
      <c r="E38" s="21"/>
      <c r="F38" s="1030">
        <v>0</v>
      </c>
      <c r="G38" s="1030"/>
      <c r="H38" s="1028">
        <v>0</v>
      </c>
      <c r="I38" s="1029"/>
    </row>
    <row r="39" spans="1:10">
      <c r="A39" s="20" t="s">
        <v>210</v>
      </c>
      <c r="B39" s="913" t="s">
        <v>213</v>
      </c>
      <c r="C39" s="914"/>
      <c r="D39" s="915"/>
      <c r="E39" s="21"/>
      <c r="F39" s="938"/>
      <c r="G39" s="938"/>
      <c r="H39" s="1028">
        <v>0</v>
      </c>
      <c r="I39" s="1029"/>
    </row>
    <row r="40" spans="1:10" ht="12.75" thickBot="1">
      <c r="A40" s="50" t="s">
        <v>154</v>
      </c>
      <c r="B40" s="1031" t="s">
        <v>320</v>
      </c>
      <c r="C40" s="1032"/>
      <c r="D40" s="1033"/>
      <c r="E40" s="51"/>
      <c r="F40" s="1251">
        <v>0.1</v>
      </c>
      <c r="G40" s="1251"/>
      <c r="H40" s="1252">
        <f>H31*0.1</f>
        <v>181.25</v>
      </c>
      <c r="I40" s="1253"/>
    </row>
    <row r="41" spans="1:10" ht="14.45" customHeight="1" thickBot="1">
      <c r="A41" s="1020" t="s">
        <v>215</v>
      </c>
      <c r="B41" s="1021"/>
      <c r="C41" s="1021"/>
      <c r="D41" s="1021"/>
      <c r="E41" s="1021"/>
      <c r="F41" s="1021"/>
      <c r="G41" s="1021"/>
      <c r="H41" s="1022">
        <f>SUM(H31:I40)</f>
        <v>1993.76</v>
      </c>
      <c r="I41" s="1023"/>
    </row>
    <row r="42" spans="1:10" ht="12.75" thickBot="1">
      <c r="A42" s="16"/>
      <c r="B42" s="17"/>
      <c r="C42" s="18"/>
      <c r="D42" s="19"/>
      <c r="E42" s="17"/>
      <c r="F42" s="18"/>
      <c r="G42" s="17"/>
      <c r="H42" s="17"/>
      <c r="I42" s="17"/>
    </row>
    <row r="43" spans="1:10" ht="16.5" customHeight="1" thickBot="1">
      <c r="A43" s="1036" t="s">
        <v>216</v>
      </c>
      <c r="B43" s="1037"/>
      <c r="C43" s="1037"/>
      <c r="D43" s="1037"/>
      <c r="E43" s="1037"/>
      <c r="F43" s="1037"/>
      <c r="G43" s="1037"/>
      <c r="H43" s="1037"/>
      <c r="I43" s="1038"/>
    </row>
    <row r="44" spans="1:10" ht="14.45" customHeight="1">
      <c r="A44" s="1024" t="s">
        <v>217</v>
      </c>
      <c r="B44" s="1025"/>
      <c r="C44" s="1025"/>
      <c r="D44" s="1025"/>
      <c r="E44" s="1025"/>
      <c r="F44" s="1025"/>
      <c r="G44" s="1025"/>
      <c r="H44" s="1025"/>
      <c r="I44" s="1026"/>
    </row>
    <row r="45" spans="1:10" ht="14.45" customHeight="1">
      <c r="A45" s="53" t="s">
        <v>218</v>
      </c>
      <c r="B45" s="928" t="s">
        <v>219</v>
      </c>
      <c r="C45" s="929"/>
      <c r="D45" s="929"/>
      <c r="E45" s="930"/>
      <c r="F45" s="908" t="s">
        <v>193</v>
      </c>
      <c r="G45" s="880"/>
      <c r="H45" s="908" t="s">
        <v>192</v>
      </c>
      <c r="I45" s="909"/>
    </row>
    <row r="46" spans="1:10">
      <c r="A46" s="20" t="s">
        <v>149</v>
      </c>
      <c r="B46" s="913" t="s">
        <v>220</v>
      </c>
      <c r="C46" s="914"/>
      <c r="D46" s="914"/>
      <c r="E46" s="915"/>
      <c r="F46" s="898">
        <f>1/12</f>
        <v>8.3299999999999999E-2</v>
      </c>
      <c r="G46" s="899"/>
      <c r="H46" s="871">
        <f>$H$41*F46</f>
        <v>166.08</v>
      </c>
      <c r="I46" s="872"/>
    </row>
    <row r="47" spans="1:10" ht="12" customHeight="1">
      <c r="A47" s="56" t="s">
        <v>150</v>
      </c>
      <c r="B47" s="973" t="s">
        <v>89</v>
      </c>
      <c r="C47" s="974"/>
      <c r="D47" s="974"/>
      <c r="E47" s="975"/>
      <c r="F47" s="1034">
        <v>2.7799999999999998E-2</v>
      </c>
      <c r="G47" s="1035"/>
      <c r="H47" s="1009">
        <f>$H$41*F47</f>
        <v>55.43</v>
      </c>
      <c r="I47" s="1010"/>
    </row>
    <row r="48" spans="1:10" ht="12.75" thickBot="1">
      <c r="A48" s="1006" t="s">
        <v>221</v>
      </c>
      <c r="B48" s="1007"/>
      <c r="C48" s="1007"/>
      <c r="D48" s="1007"/>
      <c r="E48" s="1008"/>
      <c r="F48" s="1004">
        <f>SUM(F46:G47)</f>
        <v>0.1111</v>
      </c>
      <c r="G48" s="1005"/>
      <c r="H48" s="1001">
        <f>SUM(H46:I47)</f>
        <v>221.51</v>
      </c>
      <c r="I48" s="1002"/>
    </row>
    <row r="49" spans="1:9" ht="12.75" thickBot="1">
      <c r="A49" s="1011"/>
      <c r="B49" s="1012"/>
      <c r="C49" s="1012"/>
      <c r="D49" s="1012"/>
      <c r="E49" s="1012"/>
      <c r="F49" s="1012"/>
      <c r="G49" s="1012"/>
      <c r="H49" s="1012"/>
      <c r="I49" s="1013"/>
    </row>
    <row r="50" spans="1:9" ht="25.5" customHeight="1">
      <c r="A50" s="1019" t="s">
        <v>222</v>
      </c>
      <c r="B50" s="1019"/>
      <c r="C50" s="1019"/>
      <c r="D50" s="1019"/>
      <c r="E50" s="1019"/>
      <c r="F50" s="1019"/>
      <c r="G50" s="1019"/>
      <c r="H50" s="1019"/>
      <c r="I50" s="1019"/>
    </row>
    <row r="51" spans="1:9" ht="14.45" customHeight="1">
      <c r="A51" s="54" t="s">
        <v>223</v>
      </c>
      <c r="B51" s="959" t="s">
        <v>224</v>
      </c>
      <c r="C51" s="959"/>
      <c r="D51" s="959"/>
      <c r="E51" s="959"/>
      <c r="F51" s="959"/>
      <c r="G51" s="55" t="s">
        <v>193</v>
      </c>
      <c r="H51" s="954" t="s">
        <v>192</v>
      </c>
      <c r="I51" s="955"/>
    </row>
    <row r="52" spans="1:9">
      <c r="A52" s="20" t="s">
        <v>149</v>
      </c>
      <c r="B52" s="904" t="s">
        <v>225</v>
      </c>
      <c r="C52" s="904"/>
      <c r="D52" s="904"/>
      <c r="E52" s="904"/>
      <c r="F52" s="904"/>
      <c r="G52" s="28">
        <v>0.2</v>
      </c>
      <c r="H52" s="988">
        <f t="shared" ref="H52:H59" si="0">($H$41+$H$48)*G52</f>
        <v>443.05</v>
      </c>
      <c r="I52" s="989"/>
    </row>
    <row r="53" spans="1:9">
      <c r="A53" s="20" t="s">
        <v>150</v>
      </c>
      <c r="B53" s="904" t="s">
        <v>226</v>
      </c>
      <c r="C53" s="904"/>
      <c r="D53" s="904"/>
      <c r="E53" s="904"/>
      <c r="F53" s="904"/>
      <c r="G53" s="28">
        <v>2.5000000000000001E-2</v>
      </c>
      <c r="H53" s="988">
        <f t="shared" si="0"/>
        <v>55.38</v>
      </c>
      <c r="I53" s="989"/>
    </row>
    <row r="54" spans="1:9">
      <c r="A54" s="20" t="s">
        <v>151</v>
      </c>
      <c r="B54" s="21" t="s">
        <v>194</v>
      </c>
      <c r="C54" s="22" t="s">
        <v>227</v>
      </c>
      <c r="D54" s="29">
        <v>3</v>
      </c>
      <c r="E54" s="22" t="s">
        <v>228</v>
      </c>
      <c r="F54" s="250">
        <f>BASE!H11</f>
        <v>0.01</v>
      </c>
      <c r="G54" s="28">
        <f>D54*F54</f>
        <v>0.03</v>
      </c>
      <c r="H54" s="988">
        <f t="shared" si="0"/>
        <v>66.459999999999994</v>
      </c>
      <c r="I54" s="989"/>
    </row>
    <row r="55" spans="1:9">
      <c r="A55" s="20" t="s">
        <v>152</v>
      </c>
      <c r="B55" s="904" t="s">
        <v>229</v>
      </c>
      <c r="C55" s="904"/>
      <c r="D55" s="904"/>
      <c r="E55" s="904"/>
      <c r="F55" s="904"/>
      <c r="G55" s="28">
        <v>1.4999999999999999E-2</v>
      </c>
      <c r="H55" s="988">
        <f t="shared" si="0"/>
        <v>33.229999999999997</v>
      </c>
      <c r="I55" s="989"/>
    </row>
    <row r="56" spans="1:9">
      <c r="A56" s="20" t="s">
        <v>153</v>
      </c>
      <c r="B56" s="904" t="s">
        <v>230</v>
      </c>
      <c r="C56" s="904"/>
      <c r="D56" s="904"/>
      <c r="E56" s="904"/>
      <c r="F56" s="904"/>
      <c r="G56" s="28">
        <v>0.01</v>
      </c>
      <c r="H56" s="988">
        <f t="shared" si="0"/>
        <v>22.15</v>
      </c>
      <c r="I56" s="989"/>
    </row>
    <row r="57" spans="1:9">
      <c r="A57" s="20" t="s">
        <v>154</v>
      </c>
      <c r="B57" s="904" t="s">
        <v>231</v>
      </c>
      <c r="C57" s="904"/>
      <c r="D57" s="904"/>
      <c r="E57" s="904"/>
      <c r="F57" s="904"/>
      <c r="G57" s="28">
        <v>6.0000000000000001E-3</v>
      </c>
      <c r="H57" s="988">
        <f t="shared" si="0"/>
        <v>13.29</v>
      </c>
      <c r="I57" s="989"/>
    </row>
    <row r="58" spans="1:9">
      <c r="A58" s="20" t="s">
        <v>210</v>
      </c>
      <c r="B58" s="904" t="s">
        <v>232</v>
      </c>
      <c r="C58" s="904"/>
      <c r="D58" s="904"/>
      <c r="E58" s="904"/>
      <c r="F58" s="904"/>
      <c r="G58" s="28">
        <v>2E-3</v>
      </c>
      <c r="H58" s="988">
        <f t="shared" si="0"/>
        <v>4.43</v>
      </c>
      <c r="I58" s="989"/>
    </row>
    <row r="59" spans="1:9">
      <c r="A59" s="56" t="s">
        <v>233</v>
      </c>
      <c r="B59" s="1027" t="s">
        <v>234</v>
      </c>
      <c r="C59" s="1027"/>
      <c r="D59" s="1027"/>
      <c r="E59" s="1027"/>
      <c r="F59" s="1027"/>
      <c r="G59" s="57">
        <v>0.08</v>
      </c>
      <c r="H59" s="1014">
        <f t="shared" si="0"/>
        <v>177.22</v>
      </c>
      <c r="I59" s="1015"/>
    </row>
    <row r="60" spans="1:9" ht="12.75" thickBot="1">
      <c r="A60" s="1016" t="s">
        <v>221</v>
      </c>
      <c r="B60" s="1017"/>
      <c r="C60" s="1017"/>
      <c r="D60" s="1017"/>
      <c r="E60" s="1017"/>
      <c r="F60" s="1018"/>
      <c r="G60" s="58">
        <f>SUM(G52:G59)</f>
        <v>0.36799999999999999</v>
      </c>
      <c r="H60" s="1001">
        <f>SUM(H52:I59)</f>
        <v>815.21</v>
      </c>
      <c r="I60" s="1002"/>
    </row>
    <row r="61" spans="1:9" ht="31.5" customHeight="1" thickBot="1">
      <c r="A61" s="1003" t="s">
        <v>38</v>
      </c>
      <c r="B61" s="886"/>
      <c r="C61" s="886"/>
      <c r="D61" s="886"/>
      <c r="E61" s="886"/>
      <c r="F61" s="886"/>
      <c r="G61" s="886"/>
      <c r="H61" s="886"/>
      <c r="I61" s="887"/>
    </row>
    <row r="62" spans="1:9" ht="14.45" customHeight="1">
      <c r="A62" s="998" t="s">
        <v>235</v>
      </c>
      <c r="B62" s="999"/>
      <c r="C62" s="999"/>
      <c r="D62" s="999"/>
      <c r="E62" s="999"/>
      <c r="F62" s="999"/>
      <c r="G62" s="999"/>
      <c r="H62" s="999"/>
      <c r="I62" s="1000"/>
    </row>
    <row r="63" spans="1:9" ht="14.45" customHeight="1">
      <c r="A63" s="54" t="s">
        <v>236</v>
      </c>
      <c r="B63" s="990" t="s">
        <v>237</v>
      </c>
      <c r="C63" s="991"/>
      <c r="D63" s="991"/>
      <c r="E63" s="991"/>
      <c r="F63" s="991"/>
      <c r="G63" s="992"/>
      <c r="H63" s="990" t="s">
        <v>192</v>
      </c>
      <c r="I63" s="997"/>
    </row>
    <row r="64" spans="1:9" ht="14.45" customHeight="1">
      <c r="A64" s="987" t="s">
        <v>149</v>
      </c>
      <c r="B64" s="840" t="s">
        <v>238</v>
      </c>
      <c r="C64" s="27" t="s">
        <v>239</v>
      </c>
      <c r="D64" s="27" t="s">
        <v>240</v>
      </c>
      <c r="E64" s="30" t="s">
        <v>241</v>
      </c>
      <c r="F64" s="27" t="s">
        <v>242</v>
      </c>
      <c r="G64" s="27" t="s">
        <v>243</v>
      </c>
      <c r="H64" s="993">
        <f>(D65*E65*F65)-(H31*G65)</f>
        <v>-108.75</v>
      </c>
      <c r="I64" s="994"/>
    </row>
    <row r="65" spans="1:12">
      <c r="A65" s="987"/>
      <c r="B65" s="840"/>
      <c r="C65" s="22" t="s">
        <v>173</v>
      </c>
      <c r="D65" s="31">
        <f>BASE!J3</f>
        <v>0</v>
      </c>
      <c r="E65" s="23">
        <v>2</v>
      </c>
      <c r="F65" s="59">
        <v>22</v>
      </c>
      <c r="G65" s="32">
        <v>0.06</v>
      </c>
      <c r="H65" s="995"/>
      <c r="I65" s="996"/>
      <c r="K65" s="18"/>
    </row>
    <row r="66" spans="1:12" ht="14.45" customHeight="1">
      <c r="A66" s="987" t="s">
        <v>150</v>
      </c>
      <c r="B66" s="840" t="s">
        <v>244</v>
      </c>
      <c r="C66" s="27" t="s">
        <v>239</v>
      </c>
      <c r="D66" s="27" t="s">
        <v>240</v>
      </c>
      <c r="E66" s="27"/>
      <c r="F66" s="27" t="s">
        <v>242</v>
      </c>
      <c r="G66" s="27" t="s">
        <v>243</v>
      </c>
      <c r="H66" s="993">
        <f>D67*F67*(1-G67)</f>
        <v>457.6</v>
      </c>
      <c r="I66" s="994"/>
    </row>
    <row r="67" spans="1:12" ht="14.45" customHeight="1">
      <c r="A67" s="987"/>
      <c r="B67" s="840"/>
      <c r="C67" s="22" t="s">
        <v>173</v>
      </c>
      <c r="D67" s="31">
        <f>'Sinteses de CCT''s'!F133</f>
        <v>26</v>
      </c>
      <c r="E67" s="23"/>
      <c r="F67" s="59">
        <v>22</v>
      </c>
      <c r="G67" s="32">
        <f>'Sinteses de CCT''s'!G133</f>
        <v>0.2</v>
      </c>
      <c r="H67" s="995"/>
      <c r="I67" s="996"/>
      <c r="L67" s="33"/>
    </row>
    <row r="68" spans="1:12" ht="14.45" customHeight="1">
      <c r="A68" s="20" t="s">
        <v>151</v>
      </c>
      <c r="B68" s="913" t="s">
        <v>245</v>
      </c>
      <c r="C68" s="914"/>
      <c r="D68" s="914"/>
      <c r="E68" s="914"/>
      <c r="F68" s="914"/>
      <c r="G68" s="915"/>
      <c r="H68" s="924">
        <f>'Sinteses de CCT''s'!H133</f>
        <v>50.36</v>
      </c>
      <c r="I68" s="925"/>
    </row>
    <row r="69" spans="1:12">
      <c r="A69" s="20" t="s">
        <v>152</v>
      </c>
      <c r="B69" s="913" t="s">
        <v>246</v>
      </c>
      <c r="C69" s="914"/>
      <c r="D69" s="914"/>
      <c r="E69" s="914"/>
      <c r="F69" s="914"/>
      <c r="G69" s="915"/>
      <c r="H69" s="1249">
        <f>BASE!I11</f>
        <v>2.1</v>
      </c>
      <c r="I69" s="1250"/>
    </row>
    <row r="70" spans="1:12">
      <c r="A70" s="20" t="s">
        <v>153</v>
      </c>
      <c r="B70" s="913" t="s">
        <v>85</v>
      </c>
      <c r="C70" s="914"/>
      <c r="D70" s="914"/>
      <c r="E70" s="914"/>
      <c r="F70" s="914"/>
      <c r="G70" s="915"/>
      <c r="H70" s="924"/>
      <c r="I70" s="925"/>
    </row>
    <row r="71" spans="1:12">
      <c r="A71" s="20" t="s">
        <v>154</v>
      </c>
      <c r="B71" s="913" t="s">
        <v>86</v>
      </c>
      <c r="C71" s="914"/>
      <c r="D71" s="914"/>
      <c r="E71" s="914"/>
      <c r="F71" s="914"/>
      <c r="G71" s="915"/>
      <c r="H71" s="924"/>
      <c r="I71" s="925"/>
    </row>
    <row r="72" spans="1:12">
      <c r="A72" s="56" t="s">
        <v>210</v>
      </c>
      <c r="B72" s="973" t="s">
        <v>247</v>
      </c>
      <c r="C72" s="974"/>
      <c r="D72" s="974"/>
      <c r="E72" s="974"/>
      <c r="F72" s="974"/>
      <c r="G72" s="975"/>
      <c r="H72" s="981"/>
      <c r="I72" s="982"/>
    </row>
    <row r="73" spans="1:12" ht="12.75" thickBot="1">
      <c r="A73" s="968" t="s">
        <v>221</v>
      </c>
      <c r="B73" s="969"/>
      <c r="C73" s="969"/>
      <c r="D73" s="969"/>
      <c r="E73" s="969"/>
      <c r="F73" s="969"/>
      <c r="G73" s="970"/>
      <c r="H73" s="966">
        <f>SUM(H64:I72)</f>
        <v>401.31</v>
      </c>
      <c r="I73" s="967"/>
    </row>
    <row r="74" spans="1:12" ht="12.75" thickBot="1">
      <c r="A74" s="885"/>
      <c r="B74" s="886"/>
      <c r="C74" s="886"/>
      <c r="D74" s="886"/>
      <c r="E74" s="886"/>
      <c r="F74" s="886"/>
      <c r="G74" s="886"/>
      <c r="H74" s="886"/>
      <c r="I74" s="887"/>
    </row>
    <row r="75" spans="1:12" ht="14.45" customHeight="1">
      <c r="A75" s="978" t="s">
        <v>248</v>
      </c>
      <c r="B75" s="979"/>
      <c r="C75" s="979"/>
      <c r="D75" s="979"/>
      <c r="E75" s="979"/>
      <c r="F75" s="979"/>
      <c r="G75" s="979"/>
      <c r="H75" s="979"/>
      <c r="I75" s="980"/>
    </row>
    <row r="76" spans="1:12" ht="14.45" customHeight="1">
      <c r="A76" s="52">
        <v>2</v>
      </c>
      <c r="B76" s="951" t="s">
        <v>249</v>
      </c>
      <c r="C76" s="952"/>
      <c r="D76" s="952"/>
      <c r="E76" s="952"/>
      <c r="F76" s="952"/>
      <c r="G76" s="953"/>
      <c r="H76" s="983" t="s">
        <v>192</v>
      </c>
      <c r="I76" s="984"/>
    </row>
    <row r="77" spans="1:12" ht="14.45" customHeight="1">
      <c r="A77" s="20" t="s">
        <v>218</v>
      </c>
      <c r="B77" s="913" t="s">
        <v>584</v>
      </c>
      <c r="C77" s="914"/>
      <c r="D77" s="914"/>
      <c r="E77" s="914"/>
      <c r="F77" s="914"/>
      <c r="G77" s="915"/>
      <c r="H77" s="985">
        <f>H48</f>
        <v>221.51</v>
      </c>
      <c r="I77" s="986"/>
    </row>
    <row r="78" spans="1:12" ht="14.45" customHeight="1">
      <c r="A78" s="20" t="s">
        <v>223</v>
      </c>
      <c r="B78" s="913" t="s">
        <v>224</v>
      </c>
      <c r="C78" s="914"/>
      <c r="D78" s="914"/>
      <c r="E78" s="914"/>
      <c r="F78" s="914"/>
      <c r="G78" s="915"/>
      <c r="H78" s="985">
        <f>H60</f>
        <v>815.21</v>
      </c>
      <c r="I78" s="986"/>
    </row>
    <row r="79" spans="1:12" ht="14.45" customHeight="1">
      <c r="A79" s="56" t="s">
        <v>236</v>
      </c>
      <c r="B79" s="973" t="s">
        <v>237</v>
      </c>
      <c r="C79" s="974"/>
      <c r="D79" s="974"/>
      <c r="E79" s="974"/>
      <c r="F79" s="974"/>
      <c r="G79" s="975"/>
      <c r="H79" s="976">
        <f>H73</f>
        <v>401.31</v>
      </c>
      <c r="I79" s="977"/>
    </row>
    <row r="80" spans="1:12" ht="12.75" thickBot="1">
      <c r="A80" s="968" t="s">
        <v>221</v>
      </c>
      <c r="B80" s="969"/>
      <c r="C80" s="969"/>
      <c r="D80" s="969"/>
      <c r="E80" s="969"/>
      <c r="F80" s="969"/>
      <c r="G80" s="970"/>
      <c r="H80" s="971">
        <f>SUM(H77:I79)</f>
        <v>1438.03</v>
      </c>
      <c r="I80" s="972"/>
    </row>
    <row r="81" spans="1:9" ht="12.75" thickBot="1">
      <c r="A81" s="885"/>
      <c r="B81" s="886"/>
      <c r="C81" s="886"/>
      <c r="D81" s="886"/>
      <c r="E81" s="886"/>
      <c r="F81" s="886"/>
      <c r="G81" s="886"/>
      <c r="H81" s="886"/>
      <c r="I81" s="887"/>
    </row>
    <row r="82" spans="1:9" ht="14.45" customHeight="1" thickBot="1">
      <c r="A82" s="956" t="s">
        <v>585</v>
      </c>
      <c r="B82" s="957"/>
      <c r="C82" s="957"/>
      <c r="D82" s="957"/>
      <c r="E82" s="957"/>
      <c r="F82" s="957"/>
      <c r="G82" s="957"/>
      <c r="H82" s="957"/>
      <c r="I82" s="958"/>
    </row>
    <row r="83" spans="1:9" ht="12" customHeight="1">
      <c r="A83" s="52">
        <v>3</v>
      </c>
      <c r="B83" s="959" t="s">
        <v>586</v>
      </c>
      <c r="C83" s="959"/>
      <c r="D83" s="959"/>
      <c r="E83" s="959"/>
      <c r="F83" s="954" t="s">
        <v>193</v>
      </c>
      <c r="G83" s="954"/>
      <c r="H83" s="954" t="s">
        <v>192</v>
      </c>
      <c r="I83" s="955"/>
    </row>
    <row r="84" spans="1:9">
      <c r="A84" s="20" t="s">
        <v>149</v>
      </c>
      <c r="B84" s="904" t="s">
        <v>587</v>
      </c>
      <c r="C84" s="904"/>
      <c r="D84" s="904"/>
      <c r="E84" s="904"/>
      <c r="F84" s="905">
        <v>4.1999999999999997E-3</v>
      </c>
      <c r="G84" s="905"/>
      <c r="H84" s="871">
        <f t="shared" ref="H84:H89" si="1">$H$41*F84</f>
        <v>8.3699999999999992</v>
      </c>
      <c r="I84" s="872"/>
    </row>
    <row r="85" spans="1:9" ht="14.45" customHeight="1">
      <c r="A85" s="20" t="s">
        <v>150</v>
      </c>
      <c r="B85" s="904" t="s">
        <v>588</v>
      </c>
      <c r="C85" s="904"/>
      <c r="D85" s="904"/>
      <c r="E85" s="904"/>
      <c r="F85" s="905">
        <f>F84*G59</f>
        <v>2.9999999999999997E-4</v>
      </c>
      <c r="G85" s="905"/>
      <c r="H85" s="871">
        <f t="shared" si="1"/>
        <v>0.6</v>
      </c>
      <c r="I85" s="872"/>
    </row>
    <row r="86" spans="1:9" ht="14.45" customHeight="1">
      <c r="A86" s="20" t="s">
        <v>151</v>
      </c>
      <c r="B86" s="904" t="s">
        <v>589</v>
      </c>
      <c r="C86" s="904"/>
      <c r="D86" s="904"/>
      <c r="E86" s="904"/>
      <c r="F86" s="905">
        <v>2.0999999999999999E-3</v>
      </c>
      <c r="G86" s="905"/>
      <c r="H86" s="871">
        <f t="shared" si="1"/>
        <v>4.1900000000000004</v>
      </c>
      <c r="I86" s="872"/>
    </row>
    <row r="87" spans="1:9" ht="13.15" customHeight="1">
      <c r="A87" s="20" t="s">
        <v>152</v>
      </c>
      <c r="B87" s="904" t="s">
        <v>590</v>
      </c>
      <c r="C87" s="904"/>
      <c r="D87" s="904"/>
      <c r="E87" s="904"/>
      <c r="F87" s="962">
        <v>1.9400000000000001E-2</v>
      </c>
      <c r="G87" s="963"/>
      <c r="H87" s="871">
        <f t="shared" si="1"/>
        <v>38.68</v>
      </c>
      <c r="I87" s="872"/>
    </row>
    <row r="88" spans="1:9" ht="28.5" customHeight="1">
      <c r="A88" s="20" t="s">
        <v>153</v>
      </c>
      <c r="B88" s="904" t="s">
        <v>591</v>
      </c>
      <c r="C88" s="904"/>
      <c r="D88" s="904"/>
      <c r="E88" s="904"/>
      <c r="F88" s="964">
        <f>G60*F87</f>
        <v>7.1000000000000004E-3</v>
      </c>
      <c r="G88" s="965"/>
      <c r="H88" s="871">
        <f t="shared" si="1"/>
        <v>14.16</v>
      </c>
      <c r="I88" s="872"/>
    </row>
    <row r="89" spans="1:9" ht="14.45" customHeight="1">
      <c r="A89" s="20" t="s">
        <v>154</v>
      </c>
      <c r="B89" s="904" t="s">
        <v>592</v>
      </c>
      <c r="C89" s="904"/>
      <c r="D89" s="904"/>
      <c r="E89" s="904"/>
      <c r="F89" s="960">
        <v>3.2000000000000001E-2</v>
      </c>
      <c r="G89" s="961"/>
      <c r="H89" s="871">
        <f t="shared" si="1"/>
        <v>63.8</v>
      </c>
      <c r="I89" s="872"/>
    </row>
    <row r="90" spans="1:9" ht="12.75" thickBot="1">
      <c r="A90" s="936" t="s">
        <v>221</v>
      </c>
      <c r="B90" s="937"/>
      <c r="C90" s="937"/>
      <c r="D90" s="937"/>
      <c r="E90" s="937"/>
      <c r="F90" s="939">
        <f>SUM(F84:G89)</f>
        <v>6.5100000000000005E-2</v>
      </c>
      <c r="G90" s="939"/>
      <c r="H90" s="943">
        <f>SUM(H84:I89)</f>
        <v>129.80000000000001</v>
      </c>
      <c r="I90" s="944"/>
    </row>
    <row r="91" spans="1:9" ht="12.75" thickBot="1">
      <c r="A91" s="885"/>
      <c r="B91" s="886"/>
      <c r="C91" s="886"/>
      <c r="D91" s="886"/>
      <c r="E91" s="886"/>
      <c r="F91" s="886"/>
      <c r="G91" s="886"/>
      <c r="H91" s="886"/>
      <c r="I91" s="887"/>
    </row>
    <row r="92" spans="1:9" ht="12" customHeight="1">
      <c r="A92" s="919" t="s">
        <v>593</v>
      </c>
      <c r="B92" s="920"/>
      <c r="C92" s="920"/>
      <c r="D92" s="920"/>
      <c r="E92" s="920"/>
      <c r="F92" s="920"/>
      <c r="G92" s="920"/>
      <c r="H92" s="920"/>
      <c r="I92" s="921"/>
    </row>
    <row r="93" spans="1:9" ht="12" customHeight="1">
      <c r="A93" s="946" t="s">
        <v>594</v>
      </c>
      <c r="B93" s="842"/>
      <c r="C93" s="842"/>
      <c r="D93" s="842"/>
      <c r="E93" s="842"/>
      <c r="F93" s="842"/>
      <c r="G93" s="842"/>
      <c r="H93" s="842"/>
      <c r="I93" s="931"/>
    </row>
    <row r="94" spans="1:9" ht="14.45" customHeight="1">
      <c r="A94" s="53" t="s">
        <v>595</v>
      </c>
      <c r="B94" s="876" t="s">
        <v>596</v>
      </c>
      <c r="C94" s="876"/>
      <c r="D94" s="876"/>
      <c r="E94" s="876"/>
      <c r="F94" s="842" t="s">
        <v>193</v>
      </c>
      <c r="G94" s="842"/>
      <c r="H94" s="842" t="s">
        <v>192</v>
      </c>
      <c r="I94" s="931"/>
    </row>
    <row r="95" spans="1:9" ht="14.45" customHeight="1">
      <c r="A95" s="20" t="s">
        <v>149</v>
      </c>
      <c r="B95" s="904" t="s">
        <v>597</v>
      </c>
      <c r="C95" s="904"/>
      <c r="D95" s="904"/>
      <c r="E95" s="904"/>
      <c r="F95" s="945">
        <v>8.3299999999999999E-2</v>
      </c>
      <c r="G95" s="945">
        <f>((1/12)+(1/12/3))/12</f>
        <v>9.2599999999999991E-3</v>
      </c>
      <c r="H95" s="871">
        <f t="shared" ref="H95:H100" si="2">$H$41*F95</f>
        <v>166.08</v>
      </c>
      <c r="I95" s="872"/>
    </row>
    <row r="96" spans="1:9" ht="14.45" customHeight="1">
      <c r="A96" s="20" t="s">
        <v>150</v>
      </c>
      <c r="B96" s="904" t="s">
        <v>598</v>
      </c>
      <c r="C96" s="904"/>
      <c r="D96" s="904"/>
      <c r="E96" s="904"/>
      <c r="F96" s="905">
        <v>2.2200000000000001E-2</v>
      </c>
      <c r="G96" s="905">
        <f>15/12/30</f>
        <v>4.1700000000000001E-2</v>
      </c>
      <c r="H96" s="871">
        <f t="shared" si="2"/>
        <v>44.26</v>
      </c>
      <c r="I96" s="872"/>
    </row>
    <row r="97" spans="1:10" ht="14.45" customHeight="1">
      <c r="A97" s="20" t="s">
        <v>151</v>
      </c>
      <c r="B97" s="904" t="s">
        <v>599</v>
      </c>
      <c r="C97" s="904"/>
      <c r="D97" s="904"/>
      <c r="E97" s="904"/>
      <c r="F97" s="947">
        <f>4%/100</f>
        <v>4.0000000000000002E-4</v>
      </c>
      <c r="G97" s="905">
        <f>(4.16/30/12)*0.015</f>
        <v>2.0000000000000001E-4</v>
      </c>
      <c r="H97" s="871">
        <f t="shared" si="2"/>
        <v>0.8</v>
      </c>
      <c r="I97" s="872"/>
    </row>
    <row r="98" spans="1:10" ht="14.45" customHeight="1">
      <c r="A98" s="20" t="s">
        <v>152</v>
      </c>
      <c r="B98" s="904" t="s">
        <v>600</v>
      </c>
      <c r="C98" s="904"/>
      <c r="D98" s="904"/>
      <c r="E98" s="904"/>
      <c r="F98" s="905">
        <v>2.0000000000000001E-4</v>
      </c>
      <c r="G98" s="905">
        <f>(15/30/12)*0.0078</f>
        <v>2.9999999999999997E-4</v>
      </c>
      <c r="H98" s="871">
        <f t="shared" si="2"/>
        <v>0.4</v>
      </c>
      <c r="I98" s="872"/>
    </row>
    <row r="99" spans="1:10" ht="14.45" customHeight="1">
      <c r="A99" s="20" t="s">
        <v>153</v>
      </c>
      <c r="B99" s="904" t="s">
        <v>601</v>
      </c>
      <c r="C99" s="904"/>
      <c r="D99" s="904"/>
      <c r="E99" s="904"/>
      <c r="F99" s="905">
        <v>1.4E-3</v>
      </c>
      <c r="G99" s="905">
        <f>(120/30)*0.05*(0.0358/12)</f>
        <v>5.9999999999999995E-4</v>
      </c>
      <c r="H99" s="871">
        <f t="shared" si="2"/>
        <v>2.79</v>
      </c>
      <c r="I99" s="872"/>
    </row>
    <row r="100" spans="1:10" ht="14.45" customHeight="1">
      <c r="A100" s="20" t="s">
        <v>154</v>
      </c>
      <c r="B100" s="904" t="s">
        <v>37</v>
      </c>
      <c r="C100" s="904"/>
      <c r="D100" s="904"/>
      <c r="E100" s="904"/>
      <c r="F100" s="905"/>
      <c r="G100" s="905"/>
      <c r="H100" s="871">
        <f t="shared" si="2"/>
        <v>0</v>
      </c>
      <c r="I100" s="872"/>
    </row>
    <row r="101" spans="1:10" ht="12.75" thickBot="1">
      <c r="A101" s="902" t="s">
        <v>221</v>
      </c>
      <c r="B101" s="903"/>
      <c r="C101" s="903"/>
      <c r="D101" s="903"/>
      <c r="E101" s="903"/>
      <c r="F101" s="948">
        <f>SUM(F95:F100)</f>
        <v>0.1075</v>
      </c>
      <c r="G101" s="948"/>
      <c r="H101" s="949">
        <f>SUM(H95:I100)</f>
        <v>214.33</v>
      </c>
      <c r="I101" s="950"/>
    </row>
    <row r="102" spans="1:10" ht="12.75" thickBot="1">
      <c r="A102" s="885"/>
      <c r="B102" s="886"/>
      <c r="C102" s="886"/>
      <c r="D102" s="886"/>
      <c r="E102" s="886"/>
      <c r="F102" s="886"/>
      <c r="G102" s="886"/>
      <c r="H102" s="886"/>
      <c r="I102" s="887"/>
    </row>
    <row r="103" spans="1:10" ht="14.45" customHeight="1">
      <c r="A103" s="940" t="s">
        <v>602</v>
      </c>
      <c r="B103" s="941"/>
      <c r="C103" s="941"/>
      <c r="D103" s="941"/>
      <c r="E103" s="941"/>
      <c r="F103" s="941"/>
      <c r="G103" s="941"/>
      <c r="H103" s="941"/>
      <c r="I103" s="942"/>
    </row>
    <row r="104" spans="1:10" ht="14.45" customHeight="1">
      <c r="A104" s="53" t="s">
        <v>603</v>
      </c>
      <c r="B104" s="876" t="s">
        <v>604</v>
      </c>
      <c r="C104" s="876"/>
      <c r="D104" s="876"/>
      <c r="E104" s="876"/>
      <c r="F104" s="842" t="s">
        <v>193</v>
      </c>
      <c r="G104" s="842"/>
      <c r="H104" s="842" t="s">
        <v>192</v>
      </c>
      <c r="I104" s="931"/>
    </row>
    <row r="105" spans="1:10" ht="14.45" customHeight="1">
      <c r="A105" s="20" t="s">
        <v>149</v>
      </c>
      <c r="B105" s="1164" t="s">
        <v>605</v>
      </c>
      <c r="C105" s="883"/>
      <c r="D105" s="883"/>
      <c r="E105" s="884"/>
      <c r="F105" s="938"/>
      <c r="G105" s="938"/>
      <c r="H105" s="934">
        <v>0</v>
      </c>
      <c r="I105" s="935"/>
    </row>
    <row r="106" spans="1:10" ht="12.75" thickBot="1">
      <c r="A106" s="902" t="s">
        <v>221</v>
      </c>
      <c r="B106" s="903"/>
      <c r="C106" s="903"/>
      <c r="D106" s="903"/>
      <c r="E106" s="903"/>
      <c r="F106" s="903">
        <f>SUM(F105)</f>
        <v>0</v>
      </c>
      <c r="G106" s="903"/>
      <c r="H106" s="926">
        <f>SUM(H105)</f>
        <v>0</v>
      </c>
      <c r="I106" s="927"/>
    </row>
    <row r="107" spans="1:10" ht="12.75" thickBot="1">
      <c r="A107" s="885"/>
      <c r="B107" s="886"/>
      <c r="C107" s="886"/>
      <c r="D107" s="886"/>
      <c r="E107" s="886"/>
      <c r="F107" s="886"/>
      <c r="G107" s="886"/>
      <c r="H107" s="886"/>
      <c r="I107" s="887"/>
    </row>
    <row r="108" spans="1:10" ht="14.45" customHeight="1">
      <c r="A108" s="919" t="s">
        <v>606</v>
      </c>
      <c r="B108" s="920"/>
      <c r="C108" s="920"/>
      <c r="D108" s="920"/>
      <c r="E108" s="920"/>
      <c r="F108" s="920"/>
      <c r="G108" s="920"/>
      <c r="H108" s="920"/>
      <c r="I108" s="921"/>
    </row>
    <row r="109" spans="1:10" ht="14.45" customHeight="1">
      <c r="A109" s="49">
        <v>4</v>
      </c>
      <c r="B109" s="876" t="s">
        <v>249</v>
      </c>
      <c r="C109" s="876"/>
      <c r="D109" s="876"/>
      <c r="E109" s="876"/>
      <c r="F109" s="876"/>
      <c r="G109" s="876"/>
      <c r="H109" s="842" t="s">
        <v>192</v>
      </c>
      <c r="I109" s="931"/>
    </row>
    <row r="110" spans="1:10" ht="14.45" customHeight="1">
      <c r="A110" s="20" t="s">
        <v>595</v>
      </c>
      <c r="B110" s="904" t="s">
        <v>607</v>
      </c>
      <c r="C110" s="904"/>
      <c r="D110" s="904"/>
      <c r="E110" s="904"/>
      <c r="F110" s="904"/>
      <c r="G110" s="904"/>
      <c r="H110" s="934">
        <f>H101</f>
        <v>214.33</v>
      </c>
      <c r="I110" s="935"/>
    </row>
    <row r="111" spans="1:10" ht="12" customHeight="1">
      <c r="A111" s="20" t="s">
        <v>603</v>
      </c>
      <c r="B111" s="904" t="s">
        <v>604</v>
      </c>
      <c r="C111" s="904"/>
      <c r="D111" s="904"/>
      <c r="E111" s="904"/>
      <c r="F111" s="904"/>
      <c r="G111" s="904"/>
      <c r="H111" s="934">
        <f>H106</f>
        <v>0</v>
      </c>
      <c r="I111" s="935"/>
    </row>
    <row r="112" spans="1:10" ht="12.75" thickBot="1">
      <c r="A112" s="936" t="s">
        <v>221</v>
      </c>
      <c r="B112" s="937"/>
      <c r="C112" s="937"/>
      <c r="D112" s="937"/>
      <c r="E112" s="937"/>
      <c r="F112" s="937"/>
      <c r="G112" s="937"/>
      <c r="H112" s="932">
        <f>SUM(H110:I111)</f>
        <v>214.33</v>
      </c>
      <c r="I112" s="933"/>
      <c r="J112" s="34"/>
    </row>
    <row r="113" spans="1:9" ht="12.75" thickBot="1">
      <c r="A113" s="885"/>
      <c r="B113" s="886"/>
      <c r="C113" s="886"/>
      <c r="D113" s="886"/>
      <c r="E113" s="886"/>
      <c r="F113" s="886"/>
      <c r="G113" s="886"/>
      <c r="H113" s="886"/>
      <c r="I113" s="887"/>
    </row>
    <row r="114" spans="1:9" ht="14.45" customHeight="1">
      <c r="A114" s="919" t="s">
        <v>608</v>
      </c>
      <c r="B114" s="920"/>
      <c r="C114" s="920"/>
      <c r="D114" s="920"/>
      <c r="E114" s="920"/>
      <c r="F114" s="920"/>
      <c r="G114" s="920"/>
      <c r="H114" s="920"/>
      <c r="I114" s="921"/>
    </row>
    <row r="115" spans="1:9" ht="12" customHeight="1">
      <c r="A115" s="49">
        <v>5</v>
      </c>
      <c r="B115" s="928" t="s">
        <v>165</v>
      </c>
      <c r="C115" s="929"/>
      <c r="D115" s="929"/>
      <c r="E115" s="929"/>
      <c r="F115" s="929"/>
      <c r="G115" s="930"/>
      <c r="H115" s="908" t="s">
        <v>192</v>
      </c>
      <c r="I115" s="909"/>
    </row>
    <row r="116" spans="1:9" ht="14.45" customHeight="1">
      <c r="A116" s="20" t="s">
        <v>149</v>
      </c>
      <c r="B116" s="913" t="s">
        <v>609</v>
      </c>
      <c r="C116" s="914"/>
      <c r="D116" s="914"/>
      <c r="E116" s="914"/>
      <c r="F116" s="914"/>
      <c r="G116" s="915"/>
      <c r="H116" s="924" t="e">
        <f>#REF!</f>
        <v>#REF!</v>
      </c>
      <c r="I116" s="925"/>
    </row>
    <row r="117" spans="1:9" ht="14.45" customHeight="1">
      <c r="A117" s="20" t="s">
        <v>150</v>
      </c>
      <c r="B117" s="913" t="s">
        <v>610</v>
      </c>
      <c r="C117" s="914"/>
      <c r="D117" s="914"/>
      <c r="E117" s="914"/>
      <c r="F117" s="914"/>
      <c r="G117" s="915"/>
      <c r="H117" s="924">
        <v>0</v>
      </c>
      <c r="I117" s="925"/>
    </row>
    <row r="118" spans="1:9" ht="14.45" customHeight="1">
      <c r="A118" s="20" t="s">
        <v>151</v>
      </c>
      <c r="B118" s="913" t="s">
        <v>611</v>
      </c>
      <c r="C118" s="914"/>
      <c r="D118" s="914"/>
      <c r="E118" s="914"/>
      <c r="F118" s="914"/>
      <c r="G118" s="915"/>
      <c r="H118" s="924">
        <v>0</v>
      </c>
      <c r="I118" s="925"/>
    </row>
    <row r="119" spans="1:9">
      <c r="A119" s="20" t="s">
        <v>152</v>
      </c>
      <c r="B119" s="913" t="s">
        <v>312</v>
      </c>
      <c r="C119" s="914"/>
      <c r="D119" s="914"/>
      <c r="E119" s="914"/>
      <c r="F119" s="914"/>
      <c r="G119" s="915"/>
      <c r="H119" s="1249">
        <f>'CURSOS 1.2'!C36</f>
        <v>0</v>
      </c>
      <c r="I119" s="1250"/>
    </row>
    <row r="120" spans="1:9" ht="12.75" thickBot="1">
      <c r="A120" s="916" t="s">
        <v>221</v>
      </c>
      <c r="B120" s="917"/>
      <c r="C120" s="917"/>
      <c r="D120" s="917"/>
      <c r="E120" s="917"/>
      <c r="F120" s="917"/>
      <c r="G120" s="918"/>
      <c r="H120" s="906" t="e">
        <f>SUM(H116:I119)</f>
        <v>#REF!</v>
      </c>
      <c r="I120" s="907"/>
    </row>
    <row r="121" spans="1:9" ht="12.75" thickBot="1">
      <c r="A121" s="885"/>
      <c r="B121" s="886"/>
      <c r="C121" s="886"/>
      <c r="D121" s="886"/>
      <c r="E121" s="886"/>
      <c r="F121" s="886"/>
      <c r="G121" s="886"/>
      <c r="H121" s="886"/>
      <c r="I121" s="887"/>
    </row>
    <row r="122" spans="1:9" ht="14.45" customHeight="1">
      <c r="A122" s="919" t="s">
        <v>612</v>
      </c>
      <c r="B122" s="920"/>
      <c r="C122" s="920"/>
      <c r="D122" s="920"/>
      <c r="E122" s="920"/>
      <c r="F122" s="920"/>
      <c r="G122" s="920"/>
      <c r="H122" s="920"/>
      <c r="I122" s="921"/>
    </row>
    <row r="123" spans="1:9" ht="14.45" customHeight="1">
      <c r="A123" s="49">
        <v>6</v>
      </c>
      <c r="B123" s="910" t="s">
        <v>613</v>
      </c>
      <c r="C123" s="911"/>
      <c r="D123" s="911"/>
      <c r="E123" s="912"/>
      <c r="F123" s="908" t="s">
        <v>193</v>
      </c>
      <c r="G123" s="880"/>
      <c r="H123" s="908" t="s">
        <v>192</v>
      </c>
      <c r="I123" s="909"/>
    </row>
    <row r="124" spans="1:9">
      <c r="A124" s="20" t="s">
        <v>149</v>
      </c>
      <c r="B124" s="894" t="s">
        <v>614</v>
      </c>
      <c r="C124" s="895"/>
      <c r="D124" s="895"/>
      <c r="E124" s="896"/>
      <c r="F124" s="898">
        <f>BASE!$G$2</f>
        <v>0.4</v>
      </c>
      <c r="G124" s="899"/>
      <c r="H124" s="871" t="e">
        <f>SUM(H41,H48,H60,H73,H90,H101,H120)*F124</f>
        <v>#REF!</v>
      </c>
      <c r="I124" s="872"/>
    </row>
    <row r="125" spans="1:9">
      <c r="A125" s="20" t="s">
        <v>150</v>
      </c>
      <c r="B125" s="894" t="s">
        <v>144</v>
      </c>
      <c r="C125" s="895"/>
      <c r="D125" s="895"/>
      <c r="E125" s="896"/>
      <c r="F125" s="898">
        <f>BASE!$H$2</f>
        <v>0.2132</v>
      </c>
      <c r="G125" s="899"/>
      <c r="H125" s="871" t="e">
        <f>SUM(H41,H48,H60,H73,H90,H101,H120,H124)*F125</f>
        <v>#REF!</v>
      </c>
      <c r="I125" s="872"/>
    </row>
    <row r="126" spans="1:9">
      <c r="A126" s="878" t="s">
        <v>169</v>
      </c>
      <c r="B126" s="879"/>
      <c r="C126" s="879"/>
      <c r="D126" s="879"/>
      <c r="E126" s="880"/>
      <c r="F126" s="881">
        <f>SUM(F124:G125)</f>
        <v>0.61319999999999997</v>
      </c>
      <c r="G126" s="882"/>
      <c r="H126" s="900" t="e">
        <f>SUM(H124:I125)</f>
        <v>#REF!</v>
      </c>
      <c r="I126" s="901"/>
    </row>
    <row r="127" spans="1:9">
      <c r="A127" s="20" t="s">
        <v>151</v>
      </c>
      <c r="B127" s="894" t="s">
        <v>145</v>
      </c>
      <c r="C127" s="895"/>
      <c r="D127" s="895"/>
      <c r="E127" s="896"/>
      <c r="F127" s="898"/>
      <c r="G127" s="899"/>
      <c r="H127" s="897"/>
      <c r="I127" s="872"/>
    </row>
    <row r="128" spans="1:9" ht="12" customHeight="1">
      <c r="A128" s="865" t="s">
        <v>615</v>
      </c>
      <c r="B128" s="866"/>
      <c r="C128" s="867" t="s">
        <v>616</v>
      </c>
      <c r="D128" s="868"/>
      <c r="E128" s="21" t="s">
        <v>617</v>
      </c>
      <c r="F128" s="898" t="str">
        <f>BASE!K10</f>
        <v>COFINS</v>
      </c>
      <c r="G128" s="899"/>
      <c r="H128" s="871" t="e">
        <f>$H$143*F128</f>
        <v>#REF!</v>
      </c>
      <c r="I128" s="872"/>
    </row>
    <row r="129" spans="1:13">
      <c r="A129" s="865" t="s">
        <v>618</v>
      </c>
      <c r="B129" s="866"/>
      <c r="C129" s="869"/>
      <c r="D129" s="870"/>
      <c r="E129" s="21" t="s">
        <v>619</v>
      </c>
      <c r="F129" s="898">
        <f>BASE!K11</f>
        <v>0.03</v>
      </c>
      <c r="G129" s="899"/>
      <c r="H129" s="871" t="e">
        <f>$H$143*F129</f>
        <v>#REF!</v>
      </c>
      <c r="I129" s="872"/>
    </row>
    <row r="130" spans="1:13">
      <c r="A130" s="865" t="s">
        <v>620</v>
      </c>
      <c r="B130" s="866"/>
      <c r="C130" s="883" t="s">
        <v>621</v>
      </c>
      <c r="D130" s="884"/>
      <c r="E130" s="21" t="s">
        <v>622</v>
      </c>
      <c r="F130" s="898">
        <f>BASE!K6</f>
        <v>0</v>
      </c>
      <c r="G130" s="899"/>
      <c r="H130" s="871" t="e">
        <f>$H$143*F130</f>
        <v>#REF!</v>
      </c>
      <c r="I130" s="872"/>
    </row>
    <row r="131" spans="1:13">
      <c r="A131" s="878" t="s">
        <v>169</v>
      </c>
      <c r="B131" s="879"/>
      <c r="C131" s="879"/>
      <c r="D131" s="879"/>
      <c r="E131" s="880"/>
      <c r="F131" s="881">
        <f>SUM(F128:G130)</f>
        <v>0.03</v>
      </c>
      <c r="G131" s="882"/>
      <c r="H131" s="900" t="e">
        <f>SUM(H128:I130)</f>
        <v>#REF!</v>
      </c>
      <c r="I131" s="901"/>
    </row>
    <row r="132" spans="1:13" ht="12.75" thickBot="1">
      <c r="A132" s="858" t="s">
        <v>221</v>
      </c>
      <c r="B132" s="859"/>
      <c r="C132" s="859"/>
      <c r="D132" s="859"/>
      <c r="E132" s="860"/>
      <c r="F132" s="892">
        <f>SUM(F126,F131)</f>
        <v>0.64319999999999999</v>
      </c>
      <c r="G132" s="893"/>
      <c r="H132" s="888" t="e">
        <f>SUM(H126,H131)</f>
        <v>#REF!</v>
      </c>
      <c r="I132" s="889"/>
    </row>
    <row r="133" spans="1:13" ht="12.75" thickBot="1">
      <c r="A133" s="885"/>
      <c r="B133" s="886"/>
      <c r="C133" s="886"/>
      <c r="D133" s="886"/>
      <c r="E133" s="886"/>
      <c r="F133" s="886"/>
      <c r="G133" s="886"/>
      <c r="H133" s="886"/>
      <c r="I133" s="887"/>
    </row>
    <row r="134" spans="1:13" ht="14.45" customHeight="1">
      <c r="A134" s="873" t="s">
        <v>623</v>
      </c>
      <c r="B134" s="874"/>
      <c r="C134" s="874"/>
      <c r="D134" s="874"/>
      <c r="E134" s="874"/>
      <c r="F134" s="874"/>
      <c r="G134" s="874"/>
      <c r="H134" s="874"/>
      <c r="I134" s="875"/>
    </row>
    <row r="135" spans="1:13" ht="14.45" customHeight="1">
      <c r="A135" s="890" t="s">
        <v>624</v>
      </c>
      <c r="B135" s="891"/>
      <c r="C135" s="891"/>
      <c r="D135" s="891"/>
      <c r="E135" s="891"/>
      <c r="F135" s="891"/>
      <c r="G135" s="891"/>
      <c r="H135" s="876"/>
      <c r="I135" s="877"/>
    </row>
    <row r="136" spans="1:13" ht="14.45" customHeight="1">
      <c r="A136" s="60" t="s">
        <v>149</v>
      </c>
      <c r="B136" s="840" t="s">
        <v>625</v>
      </c>
      <c r="C136" s="840"/>
      <c r="D136" s="840"/>
      <c r="E136" s="840"/>
      <c r="F136" s="840"/>
      <c r="G136" s="840"/>
      <c r="H136" s="836">
        <f>H41</f>
        <v>1993.76</v>
      </c>
      <c r="I136" s="837"/>
    </row>
    <row r="137" spans="1:13" ht="14.45" customHeight="1">
      <c r="A137" s="60" t="s">
        <v>150</v>
      </c>
      <c r="B137" s="840" t="s">
        <v>626</v>
      </c>
      <c r="C137" s="840"/>
      <c r="D137" s="840"/>
      <c r="E137" s="840"/>
      <c r="F137" s="840"/>
      <c r="G137" s="840"/>
      <c r="H137" s="836">
        <f>H80</f>
        <v>1438.03</v>
      </c>
      <c r="I137" s="837"/>
    </row>
    <row r="138" spans="1:13" ht="14.45" customHeight="1">
      <c r="A138" s="60" t="s">
        <v>151</v>
      </c>
      <c r="B138" s="840" t="s">
        <v>64</v>
      </c>
      <c r="C138" s="840"/>
      <c r="D138" s="840"/>
      <c r="E138" s="840"/>
      <c r="F138" s="840"/>
      <c r="G138" s="840"/>
      <c r="H138" s="836">
        <f>H90</f>
        <v>129.80000000000001</v>
      </c>
      <c r="I138" s="837"/>
    </row>
    <row r="139" spans="1:13" ht="14.45" customHeight="1">
      <c r="A139" s="60" t="s">
        <v>152</v>
      </c>
      <c r="B139" s="840" t="s">
        <v>65</v>
      </c>
      <c r="C139" s="840"/>
      <c r="D139" s="840"/>
      <c r="E139" s="840"/>
      <c r="F139" s="840"/>
      <c r="G139" s="840"/>
      <c r="H139" s="836">
        <f>H112</f>
        <v>214.33</v>
      </c>
      <c r="I139" s="837"/>
    </row>
    <row r="140" spans="1:13" ht="14.45" customHeight="1">
      <c r="A140" s="60" t="s">
        <v>153</v>
      </c>
      <c r="B140" s="840" t="s">
        <v>66</v>
      </c>
      <c r="C140" s="840"/>
      <c r="D140" s="840"/>
      <c r="E140" s="840"/>
      <c r="F140" s="840"/>
      <c r="G140" s="840"/>
      <c r="H140" s="836" t="e">
        <f>H120</f>
        <v>#REF!</v>
      </c>
      <c r="I140" s="837"/>
    </row>
    <row r="141" spans="1:13" ht="14.45" customHeight="1">
      <c r="A141" s="841" t="s">
        <v>67</v>
      </c>
      <c r="B141" s="842"/>
      <c r="C141" s="842"/>
      <c r="D141" s="842"/>
      <c r="E141" s="842"/>
      <c r="F141" s="842"/>
      <c r="G141" s="842"/>
      <c r="H141" s="838" t="e">
        <f>SUM(H136:I140)</f>
        <v>#REF!</v>
      </c>
      <c r="I141" s="839"/>
      <c r="J141" s="35"/>
      <c r="K141" s="35"/>
      <c r="M141" s="36"/>
    </row>
    <row r="142" spans="1:13" ht="14.45" customHeight="1">
      <c r="A142" s="60" t="s">
        <v>154</v>
      </c>
      <c r="B142" s="840" t="s">
        <v>68</v>
      </c>
      <c r="C142" s="840"/>
      <c r="D142" s="840"/>
      <c r="E142" s="840"/>
      <c r="F142" s="840"/>
      <c r="G142" s="840"/>
      <c r="H142" s="836" t="e">
        <f>H132</f>
        <v>#REF!</v>
      </c>
      <c r="I142" s="837"/>
    </row>
    <row r="143" spans="1:13" ht="14.45" customHeight="1" thickBot="1">
      <c r="A143" s="863" t="s">
        <v>69</v>
      </c>
      <c r="B143" s="864"/>
      <c r="C143" s="864"/>
      <c r="D143" s="864"/>
      <c r="E143" s="864"/>
      <c r="F143" s="864"/>
      <c r="G143" s="864"/>
      <c r="H143" s="861" t="e">
        <f>SUM(H41,H48,H60,H73,H90,H101,H106,H120,H126)/(1-F131)+0.01</f>
        <v>#REF!</v>
      </c>
      <c r="I143" s="862"/>
      <c r="J143" s="35"/>
      <c r="K143" s="35"/>
    </row>
    <row r="144" spans="1:13" ht="12.75" thickBot="1">
      <c r="A144" s="835"/>
      <c r="B144" s="835"/>
      <c r="C144" s="835"/>
      <c r="D144" s="835"/>
      <c r="E144" s="835"/>
      <c r="F144" s="835"/>
      <c r="G144" s="835"/>
      <c r="H144" s="835"/>
      <c r="I144" s="835"/>
    </row>
    <row r="145" spans="1:11" ht="14.45" customHeight="1">
      <c r="A145" s="873" t="s">
        <v>70</v>
      </c>
      <c r="B145" s="874"/>
      <c r="C145" s="874"/>
      <c r="D145" s="874"/>
      <c r="E145" s="874"/>
      <c r="F145" s="874"/>
      <c r="G145" s="874"/>
      <c r="H145" s="874"/>
      <c r="I145" s="875"/>
      <c r="K145" s="35"/>
    </row>
    <row r="146" spans="1:11" ht="14.45" customHeight="1">
      <c r="A146" s="1191" t="s">
        <v>71</v>
      </c>
      <c r="B146" s="840"/>
      <c r="C146" s="840"/>
      <c r="D146" s="840"/>
      <c r="E146" s="840"/>
      <c r="F146" s="840"/>
      <c r="G146" s="840"/>
      <c r="H146" s="1185" t="e">
        <f>H143</f>
        <v>#REF!</v>
      </c>
      <c r="I146" s="1186"/>
    </row>
    <row r="147" spans="1:11" ht="14.45" customHeight="1">
      <c r="A147" s="1191" t="s">
        <v>72</v>
      </c>
      <c r="B147" s="840"/>
      <c r="C147" s="840"/>
      <c r="D147" s="840"/>
      <c r="E147" s="840"/>
      <c r="F147" s="840"/>
      <c r="G147" s="840"/>
      <c r="H147" s="1192">
        <f>F25</f>
        <v>1</v>
      </c>
      <c r="I147" s="1186"/>
    </row>
    <row r="148" spans="1:11" ht="14.45" customHeight="1" thickBot="1">
      <c r="A148" s="1189" t="s">
        <v>156</v>
      </c>
      <c r="B148" s="1190"/>
      <c r="C148" s="1190"/>
      <c r="D148" s="1190"/>
      <c r="E148" s="1190"/>
      <c r="F148" s="1190"/>
      <c r="G148" s="1190"/>
      <c r="H148" s="1183" t="e">
        <f>H146*H147</f>
        <v>#REF!</v>
      </c>
      <c r="I148" s="1184"/>
      <c r="J148" s="34"/>
    </row>
    <row r="151" spans="1:11">
      <c r="J151" s="42"/>
    </row>
    <row r="152" spans="1:11" ht="15">
      <c r="C152"/>
      <c r="D152"/>
      <c r="E152"/>
      <c r="F152"/>
    </row>
    <row r="153" spans="1:11" ht="15">
      <c r="C153"/>
      <c r="D153"/>
      <c r="E153"/>
      <c r="F153"/>
    </row>
    <row r="154" spans="1:11" ht="15">
      <c r="C154"/>
      <c r="D154"/>
      <c r="E154"/>
      <c r="F154"/>
    </row>
    <row r="155" spans="1:11" ht="15">
      <c r="C155"/>
      <c r="D155"/>
      <c r="E155"/>
      <c r="F155"/>
    </row>
  </sheetData>
  <mergeCells count="292">
    <mergeCell ref="A1:I1"/>
    <mergeCell ref="A2:I2"/>
    <mergeCell ref="A4:I4"/>
    <mergeCell ref="H5:I5"/>
    <mergeCell ref="A12:E12"/>
    <mergeCell ref="F12:I12"/>
    <mergeCell ref="F21:I21"/>
    <mergeCell ref="F23:I23"/>
    <mergeCell ref="F22:I22"/>
    <mergeCell ref="A22:E22"/>
    <mergeCell ref="A19:E19"/>
    <mergeCell ref="A7:I7"/>
    <mergeCell ref="A8:E8"/>
    <mergeCell ref="F8:I8"/>
    <mergeCell ref="A9:E9"/>
    <mergeCell ref="F9:I9"/>
    <mergeCell ref="A10:E10"/>
    <mergeCell ref="F10:I10"/>
    <mergeCell ref="A15:I15"/>
    <mergeCell ref="A20:E20"/>
    <mergeCell ref="A21:E21"/>
    <mergeCell ref="A18:E18"/>
    <mergeCell ref="F18:I18"/>
    <mergeCell ref="A17:I17"/>
    <mergeCell ref="F20:I20"/>
    <mergeCell ref="F19:I19"/>
    <mergeCell ref="F13:I13"/>
    <mergeCell ref="A13:E13"/>
    <mergeCell ref="A11:E11"/>
    <mergeCell ref="F11:I11"/>
    <mergeCell ref="B35:D35"/>
    <mergeCell ref="F35:G35"/>
    <mergeCell ref="H35:I35"/>
    <mergeCell ref="B32:C32"/>
    <mergeCell ref="F32:G32"/>
    <mergeCell ref="H32:I32"/>
    <mergeCell ref="B33:C33"/>
    <mergeCell ref="H34:I34"/>
    <mergeCell ref="F24:G24"/>
    <mergeCell ref="H30:I30"/>
    <mergeCell ref="A29:I29"/>
    <mergeCell ref="B30:G30"/>
    <mergeCell ref="B34:E34"/>
    <mergeCell ref="F34:G34"/>
    <mergeCell ref="A25:E25"/>
    <mergeCell ref="F25:I25"/>
    <mergeCell ref="A27:I27"/>
    <mergeCell ref="F33:G33"/>
    <mergeCell ref="H33:I33"/>
    <mergeCell ref="B31:E31"/>
    <mergeCell ref="F31:G31"/>
    <mergeCell ref="H31:I31"/>
    <mergeCell ref="H24:I24"/>
    <mergeCell ref="H51:I51"/>
    <mergeCell ref="H52:I52"/>
    <mergeCell ref="B53:F53"/>
    <mergeCell ref="H53:I53"/>
    <mergeCell ref="B52:F52"/>
    <mergeCell ref="B51:F51"/>
    <mergeCell ref="A23:E23"/>
    <mergeCell ref="A24:E24"/>
    <mergeCell ref="H46:I46"/>
    <mergeCell ref="A48:E48"/>
    <mergeCell ref="F48:G48"/>
    <mergeCell ref="H48:I48"/>
    <mergeCell ref="B46:E46"/>
    <mergeCell ref="F46:G46"/>
    <mergeCell ref="B47:E47"/>
    <mergeCell ref="F47:G47"/>
    <mergeCell ref="B45:E45"/>
    <mergeCell ref="F45:G45"/>
    <mergeCell ref="H45:I45"/>
    <mergeCell ref="F41:G41"/>
    <mergeCell ref="H41:I41"/>
    <mergeCell ref="A44:I44"/>
    <mergeCell ref="A43:I43"/>
    <mergeCell ref="A41:E41"/>
    <mergeCell ref="B36:D36"/>
    <mergeCell ref="F36:G36"/>
    <mergeCell ref="H36:I36"/>
    <mergeCell ref="B37:D37"/>
    <mergeCell ref="F37:G37"/>
    <mergeCell ref="H37:I37"/>
    <mergeCell ref="H47:I47"/>
    <mergeCell ref="A50:I50"/>
    <mergeCell ref="A49:I49"/>
    <mergeCell ref="B38:D38"/>
    <mergeCell ref="F38:G38"/>
    <mergeCell ref="H38:I38"/>
    <mergeCell ref="B40:D40"/>
    <mergeCell ref="F40:G40"/>
    <mergeCell ref="H40:I40"/>
    <mergeCell ref="B39:D39"/>
    <mergeCell ref="F39:G39"/>
    <mergeCell ref="H39:I39"/>
    <mergeCell ref="A66:A67"/>
    <mergeCell ref="B70:G70"/>
    <mergeCell ref="B69:G69"/>
    <mergeCell ref="H69:I69"/>
    <mergeCell ref="H54:I54"/>
    <mergeCell ref="B56:F56"/>
    <mergeCell ref="H56:I56"/>
    <mergeCell ref="A62:I62"/>
    <mergeCell ref="B58:F58"/>
    <mergeCell ref="H58:I58"/>
    <mergeCell ref="B59:F59"/>
    <mergeCell ref="H59:I59"/>
    <mergeCell ref="A64:A65"/>
    <mergeCell ref="B64:B65"/>
    <mergeCell ref="H64:I65"/>
    <mergeCell ref="B55:F55"/>
    <mergeCell ref="H55:I55"/>
    <mergeCell ref="A61:I61"/>
    <mergeCell ref="A60:F60"/>
    <mergeCell ref="H60:I60"/>
    <mergeCell ref="B57:F57"/>
    <mergeCell ref="H57:I57"/>
    <mergeCell ref="B63:G63"/>
    <mergeCell ref="H63:I63"/>
    <mergeCell ref="B68:G68"/>
    <mergeCell ref="H68:I68"/>
    <mergeCell ref="B76:G76"/>
    <mergeCell ref="B83:E83"/>
    <mergeCell ref="F83:G83"/>
    <mergeCell ref="H83:I83"/>
    <mergeCell ref="B79:G79"/>
    <mergeCell ref="H79:I79"/>
    <mergeCell ref="B78:G78"/>
    <mergeCell ref="H77:I77"/>
    <mergeCell ref="H70:I70"/>
    <mergeCell ref="B71:G71"/>
    <mergeCell ref="H71:I71"/>
    <mergeCell ref="B72:G72"/>
    <mergeCell ref="H72:I72"/>
    <mergeCell ref="A73:G73"/>
    <mergeCell ref="H73:I73"/>
    <mergeCell ref="H76:I76"/>
    <mergeCell ref="A74:I74"/>
    <mergeCell ref="A75:I75"/>
    <mergeCell ref="B66:B67"/>
    <mergeCell ref="H66:I67"/>
    <mergeCell ref="A92:I92"/>
    <mergeCell ref="A93:I93"/>
    <mergeCell ref="H88:I88"/>
    <mergeCell ref="A90:E90"/>
    <mergeCell ref="F90:G90"/>
    <mergeCell ref="H90:I90"/>
    <mergeCell ref="A82:I82"/>
    <mergeCell ref="H78:I78"/>
    <mergeCell ref="B77:G77"/>
    <mergeCell ref="A80:G80"/>
    <mergeCell ref="H80:I80"/>
    <mergeCell ref="A81:I81"/>
    <mergeCell ref="A91:I91"/>
    <mergeCell ref="F87:G87"/>
    <mergeCell ref="B89:E89"/>
    <mergeCell ref="F89:G89"/>
    <mergeCell ref="H89:I89"/>
    <mergeCell ref="H86:I86"/>
    <mergeCell ref="H87:I87"/>
    <mergeCell ref="B88:E88"/>
    <mergeCell ref="F88:G88"/>
    <mergeCell ref="B85:E85"/>
    <mergeCell ref="F85:G85"/>
    <mergeCell ref="H85:I85"/>
    <mergeCell ref="B84:E84"/>
    <mergeCell ref="F84:G84"/>
    <mergeCell ref="H84:I84"/>
    <mergeCell ref="B87:E87"/>
    <mergeCell ref="B86:E86"/>
    <mergeCell ref="F86:G86"/>
    <mergeCell ref="H95:I95"/>
    <mergeCell ref="H94:I94"/>
    <mergeCell ref="H101:I101"/>
    <mergeCell ref="F98:G98"/>
    <mergeCell ref="H99:I99"/>
    <mergeCell ref="B94:E94"/>
    <mergeCell ref="B95:E95"/>
    <mergeCell ref="F95:G95"/>
    <mergeCell ref="F99:G99"/>
    <mergeCell ref="B97:E97"/>
    <mergeCell ref="F97:G97"/>
    <mergeCell ref="F94:G94"/>
    <mergeCell ref="B98:E98"/>
    <mergeCell ref="A103:I103"/>
    <mergeCell ref="A101:E101"/>
    <mergeCell ref="A102:I102"/>
    <mergeCell ref="F101:G101"/>
    <mergeCell ref="F96:G96"/>
    <mergeCell ref="B99:E99"/>
    <mergeCell ref="H98:I98"/>
    <mergeCell ref="B100:E100"/>
    <mergeCell ref="B96:E96"/>
    <mergeCell ref="H97:I97"/>
    <mergeCell ref="F100:G100"/>
    <mergeCell ref="H100:I100"/>
    <mergeCell ref="H96:I96"/>
    <mergeCell ref="B104:E104"/>
    <mergeCell ref="F104:G104"/>
    <mergeCell ref="H111:I111"/>
    <mergeCell ref="H104:I104"/>
    <mergeCell ref="A107:I107"/>
    <mergeCell ref="B105:E105"/>
    <mergeCell ref="F105:G105"/>
    <mergeCell ref="H105:I105"/>
    <mergeCell ref="H106:I106"/>
    <mergeCell ref="A106:E106"/>
    <mergeCell ref="F106:G106"/>
    <mergeCell ref="B109:G109"/>
    <mergeCell ref="H109:I109"/>
    <mergeCell ref="A108:I108"/>
    <mergeCell ref="H112:I112"/>
    <mergeCell ref="B110:G110"/>
    <mergeCell ref="A121:I121"/>
    <mergeCell ref="A113:I113"/>
    <mergeCell ref="B117:G117"/>
    <mergeCell ref="A114:I114"/>
    <mergeCell ref="B115:G115"/>
    <mergeCell ref="H115:I115"/>
    <mergeCell ref="H118:I118"/>
    <mergeCell ref="B118:G118"/>
    <mergeCell ref="B116:G116"/>
    <mergeCell ref="H116:I116"/>
    <mergeCell ref="H110:I110"/>
    <mergeCell ref="H117:I117"/>
    <mergeCell ref="B111:G111"/>
    <mergeCell ref="A112:G112"/>
    <mergeCell ref="B119:G119"/>
    <mergeCell ref="H119:I119"/>
    <mergeCell ref="A120:G120"/>
    <mergeCell ref="H120:I120"/>
    <mergeCell ref="A126:E126"/>
    <mergeCell ref="F126:G126"/>
    <mergeCell ref="H126:I126"/>
    <mergeCell ref="B123:E123"/>
    <mergeCell ref="F125:G125"/>
    <mergeCell ref="H125:I125"/>
    <mergeCell ref="B125:E125"/>
    <mergeCell ref="A122:I122"/>
    <mergeCell ref="B124:E124"/>
    <mergeCell ref="F124:G124"/>
    <mergeCell ref="H124:I124"/>
    <mergeCell ref="F123:G123"/>
    <mergeCell ref="H123:I123"/>
    <mergeCell ref="H127:I127"/>
    <mergeCell ref="A128:B128"/>
    <mergeCell ref="C128:D129"/>
    <mergeCell ref="F128:G128"/>
    <mergeCell ref="A131:E131"/>
    <mergeCell ref="F131:G131"/>
    <mergeCell ref="H131:I131"/>
    <mergeCell ref="C130:D130"/>
    <mergeCell ref="F130:G130"/>
    <mergeCell ref="H130:I130"/>
    <mergeCell ref="H129:I129"/>
    <mergeCell ref="F129:G129"/>
    <mergeCell ref="A130:B130"/>
    <mergeCell ref="B127:E127"/>
    <mergeCell ref="F127:G127"/>
    <mergeCell ref="H128:I128"/>
    <mergeCell ref="A129:B129"/>
    <mergeCell ref="A132:E132"/>
    <mergeCell ref="F132:G132"/>
    <mergeCell ref="A133:I133"/>
    <mergeCell ref="A134:I134"/>
    <mergeCell ref="A135:G135"/>
    <mergeCell ref="H135:I135"/>
    <mergeCell ref="B136:G136"/>
    <mergeCell ref="H136:I136"/>
    <mergeCell ref="H132:I132"/>
    <mergeCell ref="A148:G148"/>
    <mergeCell ref="H148:I148"/>
    <mergeCell ref="A144:I144"/>
    <mergeCell ref="A145:I145"/>
    <mergeCell ref="A147:G147"/>
    <mergeCell ref="H147:I147"/>
    <mergeCell ref="A146:G146"/>
    <mergeCell ref="H146:I146"/>
    <mergeCell ref="B137:G137"/>
    <mergeCell ref="H137:I137"/>
    <mergeCell ref="A143:G143"/>
    <mergeCell ref="H143:I143"/>
    <mergeCell ref="H141:I141"/>
    <mergeCell ref="B142:G142"/>
    <mergeCell ref="H142:I142"/>
    <mergeCell ref="H139:I139"/>
    <mergeCell ref="B139:G139"/>
    <mergeCell ref="H140:I140"/>
    <mergeCell ref="B138:G138"/>
    <mergeCell ref="H138:I138"/>
    <mergeCell ref="A141:G141"/>
    <mergeCell ref="B140:G140"/>
  </mergeCells>
  <phoneticPr fontId="16" type="noConversion"/>
  <pageMargins left="0.70866141732283472" right="0.51181102362204722" top="0.62992125984251968" bottom="0.62992125984251968" header="0.31496062992125984" footer="0.31496062992125984"/>
  <pageSetup paperSize="9" scale="85" fitToHeight="3" orientation="portrait" r:id="rId1"/>
  <rowBreaks count="1" manualBreakCount="1">
    <brk id="121" max="8" man="1"/>
  </row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zoomScaleNormal="100" workbookViewId="0">
      <selection activeCell="D32" sqref="D32"/>
    </sheetView>
  </sheetViews>
  <sheetFormatPr defaultRowHeight="15"/>
  <cols>
    <col min="2" max="2" width="10.7109375" bestFit="1" customWidth="1"/>
    <col min="3" max="3" width="16" bestFit="1" customWidth="1"/>
    <col min="4" max="4" width="17.7109375" bestFit="1" customWidth="1"/>
    <col min="5" max="5" width="19.85546875" bestFit="1" customWidth="1"/>
    <col min="6" max="6" width="5.85546875" customWidth="1"/>
    <col min="7" max="7" width="11.140625" bestFit="1" customWidth="1"/>
    <col min="8" max="8" width="12.5703125" customWidth="1"/>
    <col min="9" max="9" width="14.140625" bestFit="1" customWidth="1"/>
    <col min="10" max="10" width="8.5703125" bestFit="1" customWidth="1"/>
    <col min="11" max="11" width="11" bestFit="1" customWidth="1"/>
    <col min="12" max="12" width="12" bestFit="1" customWidth="1"/>
    <col min="13" max="15" width="9.7109375" customWidth="1"/>
    <col min="16" max="16" width="13.7109375" bestFit="1" customWidth="1"/>
    <col min="17" max="17" width="9.42578125" customWidth="1"/>
    <col min="18" max="18" width="11.28515625" bestFit="1" customWidth="1"/>
  </cols>
  <sheetData/>
  <phoneticPr fontId="16" type="noConversion"/>
  <printOptions horizontalCentered="1" verticalCentered="1"/>
  <pageMargins left="0.51181102362204722" right="0.51181102362204722" top="0.78740157480314965" bottom="0.78740157480314965" header="0.31496062992125984" footer="0.31496062992125984"/>
  <pageSetup paperSize="9" scale="210" orientation="landscape" horizontalDpi="4294967294" verticalDpi="4294967294"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pageSetUpPr fitToPage="1"/>
  </sheetPr>
  <dimension ref="A1:S43"/>
  <sheetViews>
    <sheetView showGridLines="0" topLeftCell="A25" zoomScaleNormal="100" zoomScaleSheetLayoutView="100" workbookViewId="0">
      <selection activeCell="H16" sqref="H16"/>
    </sheetView>
  </sheetViews>
  <sheetFormatPr defaultRowHeight="15"/>
  <cols>
    <col min="1" max="1" width="6.5703125" style="61" customWidth="1"/>
    <col min="2" max="2" width="5.28515625" style="61" customWidth="1"/>
    <col min="3" max="3" width="36.42578125" style="61" customWidth="1"/>
    <col min="4" max="4" width="23.7109375" style="61" customWidth="1"/>
    <col min="5" max="5" width="7.140625" style="61" customWidth="1"/>
    <col min="6" max="6" width="8.28515625" style="61" customWidth="1"/>
    <col min="7" max="7" width="16.42578125" style="71" bestFit="1" customWidth="1"/>
    <col min="8" max="8" width="15.42578125" style="61" customWidth="1"/>
    <col min="9" max="9" width="18.7109375" style="61" customWidth="1"/>
    <col min="10" max="10" width="2.7109375" style="61" customWidth="1"/>
    <col min="11" max="11" width="8" style="61" customWidth="1"/>
    <col min="12" max="12" width="4.7109375" customWidth="1"/>
    <col min="13" max="13" width="18" customWidth="1"/>
    <col min="14" max="14" width="15" customWidth="1"/>
    <col min="15" max="15" width="11.5703125" customWidth="1"/>
    <col min="16" max="16" width="13.28515625" customWidth="1"/>
    <col min="17" max="17" width="10.7109375" bestFit="1" customWidth="1"/>
    <col min="19" max="19" width="10.5703125" bestFit="1" customWidth="1"/>
  </cols>
  <sheetData>
    <row r="1" spans="1:18" ht="22.5" customHeight="1" thickBot="1"/>
    <row r="2" spans="1:18" ht="27" thickBot="1">
      <c r="A2" s="705" t="s">
        <v>143</v>
      </c>
      <c r="B2" s="706"/>
      <c r="C2" s="706"/>
      <c r="D2" s="706"/>
      <c r="E2" s="706"/>
      <c r="F2" s="706"/>
      <c r="G2" s="706"/>
      <c r="H2" s="706"/>
      <c r="I2" s="707"/>
      <c r="J2" s="474"/>
      <c r="K2"/>
    </row>
    <row r="3" spans="1:18" ht="16.5" thickBot="1">
      <c r="A3" s="673"/>
      <c r="B3" s="673"/>
      <c r="C3" s="673"/>
      <c r="D3" s="673"/>
      <c r="E3" s="673"/>
      <c r="F3" s="673"/>
      <c r="G3" s="673"/>
      <c r="H3" s="673"/>
      <c r="I3" s="673"/>
      <c r="J3" s="72"/>
    </row>
    <row r="4" spans="1:18" ht="18.75" customHeight="1" thickBot="1">
      <c r="A4" s="721" t="s">
        <v>135</v>
      </c>
      <c r="B4" s="722"/>
      <c r="C4" s="722"/>
      <c r="D4" s="722"/>
      <c r="E4" s="722"/>
      <c r="F4" s="722"/>
      <c r="G4" s="722"/>
      <c r="H4" s="722"/>
      <c r="I4" s="723"/>
      <c r="J4" s="473"/>
      <c r="K4"/>
    </row>
    <row r="5" spans="1:18" ht="92.25" customHeight="1" thickBot="1">
      <c r="A5" s="79" t="s">
        <v>133</v>
      </c>
      <c r="B5" s="80" t="s">
        <v>139</v>
      </c>
      <c r="C5" s="81" t="s">
        <v>74</v>
      </c>
      <c r="D5" s="81" t="s">
        <v>75</v>
      </c>
      <c r="E5" s="80" t="s">
        <v>76</v>
      </c>
      <c r="F5" s="80" t="s">
        <v>77</v>
      </c>
      <c r="G5" s="82" t="s">
        <v>136</v>
      </c>
      <c r="H5" s="81" t="s">
        <v>131</v>
      </c>
      <c r="I5" s="83" t="s">
        <v>132</v>
      </c>
      <c r="J5" s="215"/>
      <c r="M5" s="729" t="s">
        <v>559</v>
      </c>
      <c r="N5" s="729"/>
      <c r="O5" s="729"/>
      <c r="P5" s="729"/>
      <c r="Q5" s="729"/>
    </row>
    <row r="6" spans="1:18" ht="42.75">
      <c r="A6" s="675" t="s">
        <v>134</v>
      </c>
      <c r="B6" s="63">
        <v>1</v>
      </c>
      <c r="C6" s="96" t="s">
        <v>574</v>
      </c>
      <c r="D6" s="64" t="s">
        <v>97</v>
      </c>
      <c r="E6" s="64" t="s">
        <v>78</v>
      </c>
      <c r="F6" s="65">
        <v>2</v>
      </c>
      <c r="G6" s="511">
        <f>'1.1'!H144</f>
        <v>0</v>
      </c>
      <c r="H6" s="199">
        <f t="shared" ref="H6:H15" si="0">F6*G6</f>
        <v>0</v>
      </c>
      <c r="I6" s="200">
        <f t="shared" ref="I6:I13" si="1">H6*12</f>
        <v>0</v>
      </c>
      <c r="J6" s="216" t="s">
        <v>57</v>
      </c>
      <c r="K6" s="149" t="s">
        <v>0</v>
      </c>
      <c r="M6" s="414">
        <f>SUM(F6:F14)</f>
        <v>53</v>
      </c>
      <c r="N6" s="415" t="s">
        <v>557</v>
      </c>
      <c r="O6" s="416">
        <f>M6/M8</f>
        <v>0.61</v>
      </c>
      <c r="P6" s="426">
        <f>M9*O6</f>
        <v>19207.810000000001</v>
      </c>
      <c r="Q6" s="417">
        <f>M10*O6</f>
        <v>4026.29</v>
      </c>
    </row>
    <row r="7" spans="1:18" ht="42.75">
      <c r="A7" s="675"/>
      <c r="B7" s="63">
        <v>2</v>
      </c>
      <c r="C7" s="96" t="s">
        <v>98</v>
      </c>
      <c r="D7" s="64" t="s">
        <v>99</v>
      </c>
      <c r="E7" s="64" t="s">
        <v>78</v>
      </c>
      <c r="F7" s="65">
        <v>5</v>
      </c>
      <c r="G7" s="511">
        <f>'1.2'!H144</f>
        <v>0</v>
      </c>
      <c r="H7" s="199">
        <f t="shared" si="0"/>
        <v>0</v>
      </c>
      <c r="I7" s="200">
        <f t="shared" si="1"/>
        <v>0</v>
      </c>
      <c r="J7" s="216" t="s">
        <v>57</v>
      </c>
      <c r="K7" s="149" t="s">
        <v>2</v>
      </c>
      <c r="M7" s="418">
        <f>SUM(F21:F29,F33:F34)</f>
        <v>34</v>
      </c>
      <c r="N7" s="245" t="s">
        <v>558</v>
      </c>
      <c r="O7" s="419">
        <f>M7/M8</f>
        <v>0.39</v>
      </c>
      <c r="P7" s="328">
        <f>M9*O7</f>
        <v>12280.4</v>
      </c>
      <c r="Q7" s="420">
        <f>M10*O7</f>
        <v>2574.19</v>
      </c>
    </row>
    <row r="8" spans="1:18" ht="42.75">
      <c r="A8" s="675"/>
      <c r="B8" s="63">
        <v>3</v>
      </c>
      <c r="C8" s="96" t="s">
        <v>125</v>
      </c>
      <c r="D8" s="64" t="s">
        <v>166</v>
      </c>
      <c r="E8" s="64" t="s">
        <v>78</v>
      </c>
      <c r="F8" s="65">
        <v>6</v>
      </c>
      <c r="G8" s="198">
        <f>'1.3'!H144</f>
        <v>0</v>
      </c>
      <c r="H8" s="199">
        <f t="shared" si="0"/>
        <v>0</v>
      </c>
      <c r="I8" s="200">
        <f t="shared" si="1"/>
        <v>0</v>
      </c>
      <c r="J8" s="216" t="s">
        <v>57</v>
      </c>
      <c r="K8" s="149" t="s">
        <v>3</v>
      </c>
      <c r="M8" s="418">
        <f>M6+M7</f>
        <v>87</v>
      </c>
      <c r="N8" s="245"/>
      <c r="O8" s="421">
        <f>O7+O6</f>
        <v>1</v>
      </c>
      <c r="Q8" s="120"/>
    </row>
    <row r="9" spans="1:18" ht="42.75">
      <c r="A9" s="675"/>
      <c r="B9" s="63">
        <v>4</v>
      </c>
      <c r="C9" s="96" t="s">
        <v>570</v>
      </c>
      <c r="D9" s="64" t="s">
        <v>105</v>
      </c>
      <c r="E9" s="64" t="s">
        <v>78</v>
      </c>
      <c r="F9" s="65">
        <v>8</v>
      </c>
      <c r="G9" s="198">
        <f>'1.4'!H144</f>
        <v>0</v>
      </c>
      <c r="H9" s="199">
        <f t="shared" si="0"/>
        <v>0</v>
      </c>
      <c r="I9" s="200">
        <f t="shared" si="1"/>
        <v>0</v>
      </c>
      <c r="J9" s="216" t="s">
        <v>57</v>
      </c>
      <c r="K9" s="149" t="s">
        <v>4</v>
      </c>
      <c r="M9" s="422">
        <f>'MATERIAIS 1'!G79</f>
        <v>31488.21</v>
      </c>
      <c r="N9" s="245"/>
      <c r="Q9" s="120"/>
    </row>
    <row r="10" spans="1:18" ht="29.25" thickBot="1">
      <c r="A10" s="675"/>
      <c r="B10" s="63">
        <v>5</v>
      </c>
      <c r="C10" s="96" t="s">
        <v>51</v>
      </c>
      <c r="D10" s="64" t="s">
        <v>106</v>
      </c>
      <c r="E10" s="64" t="s">
        <v>78</v>
      </c>
      <c r="F10" s="65">
        <v>10</v>
      </c>
      <c r="G10" s="198">
        <f>'1.5'!H144</f>
        <v>0</v>
      </c>
      <c r="H10" s="199">
        <f t="shared" si="0"/>
        <v>0</v>
      </c>
      <c r="I10" s="200">
        <f t="shared" si="1"/>
        <v>0</v>
      </c>
      <c r="J10" s="216" t="s">
        <v>57</v>
      </c>
      <c r="K10" s="149" t="s">
        <v>5</v>
      </c>
      <c r="M10" s="423">
        <f>'FERRAMENTAS E EQUIPAMENTO 1'!G32</f>
        <v>6600.48</v>
      </c>
      <c r="N10" s="424"/>
      <c r="O10" s="133"/>
      <c r="P10" s="133"/>
      <c r="Q10" s="134"/>
    </row>
    <row r="11" spans="1:18" ht="42.75">
      <c r="A11" s="675"/>
      <c r="B11" s="63">
        <v>6</v>
      </c>
      <c r="C11" s="96" t="s">
        <v>100</v>
      </c>
      <c r="D11" s="64" t="s">
        <v>103</v>
      </c>
      <c r="E11" s="64" t="s">
        <v>78</v>
      </c>
      <c r="F11" s="65">
        <v>4</v>
      </c>
      <c r="G11" s="198">
        <f>'1.6'!H144</f>
        <v>0</v>
      </c>
      <c r="H11" s="199">
        <f t="shared" si="0"/>
        <v>0</v>
      </c>
      <c r="I11" s="200">
        <f t="shared" si="1"/>
        <v>0</v>
      </c>
      <c r="J11" s="216" t="s">
        <v>58</v>
      </c>
      <c r="K11" s="149" t="s">
        <v>6</v>
      </c>
      <c r="M11" s="244"/>
      <c r="N11" s="245"/>
    </row>
    <row r="12" spans="1:18" ht="28.5">
      <c r="A12" s="675"/>
      <c r="B12" s="63">
        <v>7</v>
      </c>
      <c r="C12" s="96" t="s">
        <v>128</v>
      </c>
      <c r="D12" s="64" t="s">
        <v>107</v>
      </c>
      <c r="E12" s="64" t="s">
        <v>78</v>
      </c>
      <c r="F12" s="65">
        <v>8</v>
      </c>
      <c r="G12" s="198">
        <f>'1.7'!H144</f>
        <v>0</v>
      </c>
      <c r="H12" s="199">
        <f t="shared" si="0"/>
        <v>0</v>
      </c>
      <c r="I12" s="200">
        <f t="shared" si="1"/>
        <v>0</v>
      </c>
      <c r="J12" s="216" t="s">
        <v>58</v>
      </c>
      <c r="K12" s="149" t="s">
        <v>7</v>
      </c>
      <c r="M12" s="425">
        <f>SUM(F6:F14)</f>
        <v>53</v>
      </c>
      <c r="N12" s="430" t="s">
        <v>557</v>
      </c>
      <c r="O12" s="431">
        <f>M6/M8</f>
        <v>0.61</v>
      </c>
      <c r="P12" s="426">
        <f>M15*O12</f>
        <v>19207.810000000001</v>
      </c>
      <c r="Q12" s="433">
        <f>M16*O12</f>
        <v>4026.29</v>
      </c>
      <c r="R12" s="480" t="s">
        <v>551</v>
      </c>
    </row>
    <row r="13" spans="1:18" ht="28.5">
      <c r="A13" s="675"/>
      <c r="B13" s="63">
        <v>8</v>
      </c>
      <c r="C13" s="96" t="s">
        <v>101</v>
      </c>
      <c r="D13" s="64" t="s">
        <v>108</v>
      </c>
      <c r="E13" s="64" t="s">
        <v>78</v>
      </c>
      <c r="F13" s="65">
        <v>10</v>
      </c>
      <c r="G13" s="198">
        <f>'1.8'!H144</f>
        <v>0</v>
      </c>
      <c r="H13" s="199">
        <f t="shared" si="0"/>
        <v>0</v>
      </c>
      <c r="I13" s="200">
        <f t="shared" si="1"/>
        <v>0</v>
      </c>
      <c r="J13" s="216" t="s">
        <v>58</v>
      </c>
      <c r="K13" s="149" t="s">
        <v>8</v>
      </c>
      <c r="M13" s="425">
        <f>SUM(F21:F29,F33:F34)</f>
        <v>34</v>
      </c>
      <c r="N13" s="430" t="s">
        <v>558</v>
      </c>
      <c r="O13" s="432">
        <f>M13/M14</f>
        <v>0.39</v>
      </c>
      <c r="P13" s="426">
        <f>M15*O13</f>
        <v>12280.4</v>
      </c>
      <c r="Q13" s="433">
        <f>M16*O13</f>
        <v>2574.19</v>
      </c>
    </row>
    <row r="14" spans="1:18" ht="15.75">
      <c r="A14" s="675"/>
      <c r="B14" s="63">
        <v>9</v>
      </c>
      <c r="C14" s="96" t="s">
        <v>552</v>
      </c>
      <c r="D14" s="64" t="s">
        <v>566</v>
      </c>
      <c r="E14" s="64" t="s">
        <v>78</v>
      </c>
      <c r="F14" s="65">
        <v>0</v>
      </c>
      <c r="G14" s="198" t="e">
        <f>#REF!</f>
        <v>#REF!</v>
      </c>
      <c r="H14" s="199" t="e">
        <f>F14*G14</f>
        <v>#REF!</v>
      </c>
      <c r="I14" s="200" t="e">
        <f>H14*12</f>
        <v>#REF!</v>
      </c>
      <c r="J14" s="216"/>
      <c r="K14" s="306" t="s">
        <v>293</v>
      </c>
      <c r="M14" s="425">
        <f>SUM(M12:M13)</f>
        <v>87</v>
      </c>
      <c r="N14" s="426"/>
      <c r="O14" s="429">
        <f>SUM(O12:O13)</f>
        <v>1</v>
      </c>
      <c r="P14" s="426"/>
      <c r="Q14" s="427"/>
    </row>
    <row r="15" spans="1:18" ht="30">
      <c r="A15" s="675"/>
      <c r="B15" s="63">
        <v>10</v>
      </c>
      <c r="C15" s="96" t="s">
        <v>113</v>
      </c>
      <c r="D15" s="64" t="s">
        <v>114</v>
      </c>
      <c r="E15" s="64" t="s">
        <v>80</v>
      </c>
      <c r="F15" s="65">
        <v>1</v>
      </c>
      <c r="G15" s="198" t="e">
        <f>#REF!</f>
        <v>#REF!</v>
      </c>
      <c r="H15" s="199" t="e">
        <f t="shared" si="0"/>
        <v>#REF!</v>
      </c>
      <c r="I15" s="210" t="e">
        <f>H15*12</f>
        <v>#REF!</v>
      </c>
      <c r="J15" s="216"/>
      <c r="K15" s="306" t="s">
        <v>283</v>
      </c>
      <c r="M15" s="425">
        <f>'MATERIAIS 1'!G79</f>
        <v>31488.21</v>
      </c>
      <c r="N15" s="426"/>
      <c r="O15" s="427"/>
      <c r="P15" s="426"/>
      <c r="Q15" s="427"/>
    </row>
    <row r="16" spans="1:18" ht="15.75">
      <c r="A16" s="675"/>
      <c r="B16" s="63">
        <v>11</v>
      </c>
      <c r="C16" s="739" t="s">
        <v>314</v>
      </c>
      <c r="D16" s="740"/>
      <c r="E16" s="182" t="s">
        <v>80</v>
      </c>
      <c r="F16" s="183">
        <v>12</v>
      </c>
      <c r="G16" s="184"/>
      <c r="H16" s="185" t="e">
        <f>SUM(H6:H15)*0.05</f>
        <v>#REF!</v>
      </c>
      <c r="I16" s="186" t="e">
        <f>H16*12</f>
        <v>#REF!</v>
      </c>
      <c r="J16" s="195"/>
      <c r="K16" s="307"/>
      <c r="M16" s="425">
        <f>'FERRAMENTAS E EQUIPAMENTO 1'!G32</f>
        <v>6600.48</v>
      </c>
      <c r="N16" s="426"/>
      <c r="O16" s="427"/>
      <c r="P16" s="427"/>
      <c r="Q16" s="427"/>
    </row>
    <row r="17" spans="1:19" ht="15.75">
      <c r="A17" s="675"/>
      <c r="B17" s="63">
        <v>12</v>
      </c>
      <c r="C17" s="737" t="s">
        <v>79</v>
      </c>
      <c r="D17" s="738"/>
      <c r="E17" s="172" t="s">
        <v>80</v>
      </c>
      <c r="F17" s="173">
        <v>12</v>
      </c>
      <c r="G17" s="412">
        <f>Q6</f>
        <v>4026.29</v>
      </c>
      <c r="H17" s="175">
        <f>G17</f>
        <v>4026.29</v>
      </c>
      <c r="I17" s="176">
        <f>F17*H17</f>
        <v>48315.48</v>
      </c>
      <c r="J17" s="217"/>
      <c r="M17" s="428"/>
      <c r="N17" s="426"/>
      <c r="O17" s="427"/>
      <c r="P17" s="426">
        <f>SUM(P12:P16)</f>
        <v>31488.21</v>
      </c>
      <c r="Q17" s="426">
        <f>SUM(Q12:Q16)</f>
        <v>6600.48</v>
      </c>
    </row>
    <row r="18" spans="1:19" ht="15.75">
      <c r="A18" s="675"/>
      <c r="B18" s="63">
        <v>13</v>
      </c>
      <c r="C18" s="737" t="s">
        <v>81</v>
      </c>
      <c r="D18" s="738"/>
      <c r="E18" s="172" t="s">
        <v>80</v>
      </c>
      <c r="F18" s="173">
        <v>12</v>
      </c>
      <c r="G18" s="412">
        <f>P6</f>
        <v>19207.810000000001</v>
      </c>
      <c r="H18" s="175">
        <f>G18</f>
        <v>19207.810000000001</v>
      </c>
      <c r="I18" s="176">
        <f>F18*H18</f>
        <v>230493.72</v>
      </c>
      <c r="J18" s="217"/>
      <c r="M18" s="425">
        <f>SUM(M15:M17)</f>
        <v>38088.69</v>
      </c>
      <c r="N18" s="426"/>
      <c r="O18" s="427"/>
      <c r="P18" s="426">
        <f>P17+Q17</f>
        <v>38088.69</v>
      </c>
      <c r="Q18" s="427"/>
    </row>
    <row r="19" spans="1:19" ht="16.5" thickBot="1">
      <c r="A19" s="734" t="s">
        <v>55</v>
      </c>
      <c r="B19" s="735"/>
      <c r="C19" s="735"/>
      <c r="D19" s="735"/>
      <c r="E19" s="735"/>
      <c r="F19" s="736"/>
      <c r="G19" s="87"/>
      <c r="H19" s="88" t="e">
        <f>SUM(H6:H18)</f>
        <v>#REF!</v>
      </c>
      <c r="I19" s="89" t="e">
        <f>SUM(I6:I18)</f>
        <v>#REF!</v>
      </c>
      <c r="J19" s="218"/>
      <c r="M19" s="244"/>
    </row>
    <row r="20" spans="1:19" ht="16.5" thickBot="1">
      <c r="A20" s="72"/>
      <c r="B20" s="72"/>
      <c r="C20" s="72"/>
      <c r="D20" s="72"/>
      <c r="E20" s="72"/>
      <c r="F20" s="72"/>
      <c r="G20" s="73"/>
      <c r="H20" s="74"/>
      <c r="I20" s="74"/>
      <c r="J20" s="74"/>
    </row>
    <row r="21" spans="1:19" ht="42.75">
      <c r="A21" s="727" t="s">
        <v>82</v>
      </c>
      <c r="B21" s="63">
        <v>1</v>
      </c>
      <c r="C21" s="99" t="s">
        <v>102</v>
      </c>
      <c r="D21" s="75" t="s">
        <v>109</v>
      </c>
      <c r="E21" s="75" t="s">
        <v>78</v>
      </c>
      <c r="F21" s="76">
        <v>3</v>
      </c>
      <c r="G21" s="201">
        <f>'1.9'!H144</f>
        <v>0</v>
      </c>
      <c r="H21" s="202">
        <f t="shared" ref="H21:H29" si="2">F21*G21</f>
        <v>0</v>
      </c>
      <c r="I21" s="203">
        <f t="shared" ref="I21:I35" si="3">H21*12</f>
        <v>0</v>
      </c>
      <c r="J21" s="216"/>
      <c r="K21" s="149" t="s">
        <v>9</v>
      </c>
      <c r="O21" s="244"/>
      <c r="P21" s="245"/>
    </row>
    <row r="22" spans="1:19" ht="28.5">
      <c r="A22" s="675"/>
      <c r="B22" s="63">
        <v>2</v>
      </c>
      <c r="C22" s="96" t="s">
        <v>110</v>
      </c>
      <c r="D22" s="64" t="s">
        <v>167</v>
      </c>
      <c r="E22" s="64" t="s">
        <v>78</v>
      </c>
      <c r="F22" s="65">
        <v>1</v>
      </c>
      <c r="G22" s="204">
        <f>'1.11'!H143</f>
        <v>0</v>
      </c>
      <c r="H22" s="205">
        <f t="shared" si="2"/>
        <v>0</v>
      </c>
      <c r="I22" s="206">
        <f t="shared" si="3"/>
        <v>0</v>
      </c>
      <c r="J22" s="219"/>
      <c r="K22" s="149" t="s">
        <v>10</v>
      </c>
      <c r="O22" s="244"/>
      <c r="P22" s="245"/>
    </row>
    <row r="23" spans="1:19" ht="42.75">
      <c r="A23" s="675"/>
      <c r="B23" s="63">
        <v>3</v>
      </c>
      <c r="C23" s="96" t="s">
        <v>111</v>
      </c>
      <c r="D23" s="64" t="s">
        <v>117</v>
      </c>
      <c r="E23" s="64" t="s">
        <v>78</v>
      </c>
      <c r="F23" s="65">
        <v>1</v>
      </c>
      <c r="G23" s="198">
        <f>'1.12'!H144</f>
        <v>0</v>
      </c>
      <c r="H23" s="199">
        <f t="shared" si="2"/>
        <v>0</v>
      </c>
      <c r="I23" s="200">
        <f t="shared" si="3"/>
        <v>0</v>
      </c>
      <c r="J23" s="216"/>
      <c r="K23" s="149" t="s">
        <v>11</v>
      </c>
      <c r="O23" s="244"/>
      <c r="P23" s="245"/>
    </row>
    <row r="24" spans="1:19" ht="28.5">
      <c r="A24" s="675"/>
      <c r="B24" s="63">
        <v>4</v>
      </c>
      <c r="C24" s="96" t="s">
        <v>50</v>
      </c>
      <c r="D24" s="64" t="s">
        <v>166</v>
      </c>
      <c r="E24" s="64" t="s">
        <v>78</v>
      </c>
      <c r="F24" s="65">
        <v>11</v>
      </c>
      <c r="G24" s="198">
        <f>'1.3'!H144</f>
        <v>0</v>
      </c>
      <c r="H24" s="199">
        <f t="shared" si="2"/>
        <v>0</v>
      </c>
      <c r="I24" s="200">
        <f t="shared" si="3"/>
        <v>0</v>
      </c>
      <c r="J24" s="216"/>
      <c r="K24" s="149" t="s">
        <v>3</v>
      </c>
      <c r="O24" s="244"/>
      <c r="P24" s="245"/>
    </row>
    <row r="25" spans="1:19" ht="42.75">
      <c r="A25" s="675"/>
      <c r="B25" s="63">
        <v>5</v>
      </c>
      <c r="C25" s="96" t="s">
        <v>52</v>
      </c>
      <c r="D25" s="64" t="s">
        <v>168</v>
      </c>
      <c r="E25" s="64" t="s">
        <v>78</v>
      </c>
      <c r="F25" s="65">
        <v>4</v>
      </c>
      <c r="G25" s="198">
        <f>'1.13'!H144</f>
        <v>0</v>
      </c>
      <c r="H25" s="199">
        <f t="shared" si="2"/>
        <v>0</v>
      </c>
      <c r="I25" s="200">
        <f t="shared" si="3"/>
        <v>0</v>
      </c>
      <c r="J25" s="216"/>
      <c r="K25" s="149" t="s">
        <v>12</v>
      </c>
      <c r="O25" s="244"/>
      <c r="P25" s="245"/>
      <c r="S25" s="248"/>
    </row>
    <row r="26" spans="1:19" ht="28.5">
      <c r="A26" s="675"/>
      <c r="B26" s="63">
        <v>6</v>
      </c>
      <c r="C26" s="96" t="s">
        <v>128</v>
      </c>
      <c r="D26" s="64" t="s">
        <v>107</v>
      </c>
      <c r="E26" s="64" t="s">
        <v>78</v>
      </c>
      <c r="F26" s="65">
        <v>2</v>
      </c>
      <c r="G26" s="198">
        <f>'1.7'!H144</f>
        <v>0</v>
      </c>
      <c r="H26" s="199">
        <f t="shared" si="2"/>
        <v>0</v>
      </c>
      <c r="I26" s="200">
        <f t="shared" si="3"/>
        <v>0</v>
      </c>
      <c r="J26" s="216"/>
      <c r="K26" s="149" t="s">
        <v>7</v>
      </c>
      <c r="O26" s="244"/>
      <c r="P26" s="245"/>
      <c r="S26" s="248"/>
    </row>
    <row r="27" spans="1:19" ht="28.5">
      <c r="A27" s="675"/>
      <c r="B27" s="63">
        <v>7</v>
      </c>
      <c r="C27" s="96" t="s">
        <v>112</v>
      </c>
      <c r="D27" s="64" t="s">
        <v>83</v>
      </c>
      <c r="E27" s="64" t="s">
        <v>78</v>
      </c>
      <c r="F27" s="65">
        <v>2</v>
      </c>
      <c r="G27" s="204">
        <f>'1.14'!H144</f>
        <v>0</v>
      </c>
      <c r="H27" s="205">
        <f t="shared" si="2"/>
        <v>0</v>
      </c>
      <c r="I27" s="206">
        <f t="shared" si="3"/>
        <v>0</v>
      </c>
      <c r="J27" s="219"/>
      <c r="K27" s="149" t="s">
        <v>13</v>
      </c>
      <c r="O27" s="244"/>
      <c r="P27" s="245"/>
    </row>
    <row r="28" spans="1:19" ht="42.75">
      <c r="A28" s="675"/>
      <c r="B28" s="63">
        <v>8</v>
      </c>
      <c r="C28" s="96" t="s">
        <v>575</v>
      </c>
      <c r="D28" s="64" t="s">
        <v>97</v>
      </c>
      <c r="E28" s="64" t="s">
        <v>78</v>
      </c>
      <c r="F28" s="65">
        <v>1</v>
      </c>
      <c r="G28" s="198">
        <f>'1.1'!H144</f>
        <v>0</v>
      </c>
      <c r="H28" s="205">
        <f t="shared" si="2"/>
        <v>0</v>
      </c>
      <c r="I28" s="259">
        <f>H28*12</f>
        <v>0</v>
      </c>
      <c r="J28" s="216"/>
      <c r="K28" s="149" t="s">
        <v>0</v>
      </c>
      <c r="O28" s="244"/>
      <c r="P28" s="245"/>
    </row>
    <row r="29" spans="1:19" ht="42.75">
      <c r="A29" s="675"/>
      <c r="B29" s="63">
        <v>9</v>
      </c>
      <c r="C29" s="96" t="s">
        <v>53</v>
      </c>
      <c r="D29" s="64" t="s">
        <v>99</v>
      </c>
      <c r="E29" s="64" t="s">
        <v>78</v>
      </c>
      <c r="F29" s="65">
        <v>2</v>
      </c>
      <c r="G29" s="198">
        <f>'1.2'!H144</f>
        <v>0</v>
      </c>
      <c r="H29" s="199">
        <f t="shared" si="2"/>
        <v>0</v>
      </c>
      <c r="I29" s="200">
        <f t="shared" si="3"/>
        <v>0</v>
      </c>
      <c r="J29" s="216"/>
      <c r="K29" s="149" t="s">
        <v>2</v>
      </c>
      <c r="O29" s="244"/>
      <c r="P29" s="245"/>
    </row>
    <row r="30" spans="1:19" ht="15.75">
      <c r="A30" s="675"/>
      <c r="B30" s="63">
        <v>11</v>
      </c>
      <c r="C30" s="737" t="s">
        <v>81</v>
      </c>
      <c r="D30" s="738"/>
      <c r="E30" s="172" t="s">
        <v>80</v>
      </c>
      <c r="F30" s="177">
        <v>12</v>
      </c>
      <c r="G30" s="413">
        <f>P7</f>
        <v>12280.4</v>
      </c>
      <c r="H30" s="207">
        <f>G30</f>
        <v>12280.4</v>
      </c>
      <c r="I30" s="208">
        <f t="shared" si="3"/>
        <v>147364.79999999999</v>
      </c>
      <c r="J30" s="220"/>
      <c r="K30" s="307"/>
      <c r="O30" s="244"/>
      <c r="P30" s="245"/>
    </row>
    <row r="31" spans="1:19" ht="28.5">
      <c r="A31" s="675"/>
      <c r="B31" s="63">
        <v>12</v>
      </c>
      <c r="C31" s="96" t="s">
        <v>129</v>
      </c>
      <c r="D31" s="64" t="s">
        <v>166</v>
      </c>
      <c r="E31" s="64" t="s">
        <v>84</v>
      </c>
      <c r="F31" s="197">
        <v>20000</v>
      </c>
      <c r="G31" s="204" t="e">
        <f>'Limpeza M²'!G136</f>
        <v>#REF!</v>
      </c>
      <c r="H31" s="205" t="e">
        <f>G31*F31</f>
        <v>#REF!</v>
      </c>
      <c r="I31" s="209" t="e">
        <f t="shared" si="3"/>
        <v>#REF!</v>
      </c>
      <c r="J31" s="219"/>
      <c r="O31" s="244"/>
      <c r="P31" s="245"/>
    </row>
    <row r="32" spans="1:19" ht="28.5">
      <c r="A32" s="675"/>
      <c r="B32" s="63">
        <v>13</v>
      </c>
      <c r="C32" s="96" t="s">
        <v>416</v>
      </c>
      <c r="D32" s="64" t="s">
        <v>79</v>
      </c>
      <c r="E32" s="64" t="s">
        <v>84</v>
      </c>
      <c r="F32" s="197">
        <v>20000</v>
      </c>
      <c r="G32" s="204" t="e">
        <f>'Equipamentos - MLP'!E54</f>
        <v>#REF!</v>
      </c>
      <c r="H32" s="205" t="e">
        <f>G32</f>
        <v>#REF!</v>
      </c>
      <c r="I32" s="209" t="e">
        <f t="shared" si="3"/>
        <v>#REF!</v>
      </c>
      <c r="J32" s="219"/>
      <c r="O32" s="244"/>
      <c r="P32" s="245"/>
    </row>
    <row r="33" spans="1:16" ht="42.75">
      <c r="A33" s="675"/>
      <c r="B33" s="63">
        <v>14</v>
      </c>
      <c r="C33" s="96" t="s">
        <v>102</v>
      </c>
      <c r="D33" s="64" t="s">
        <v>109</v>
      </c>
      <c r="E33" s="64" t="s">
        <v>78</v>
      </c>
      <c r="F33" s="65">
        <v>2</v>
      </c>
      <c r="G33" s="198">
        <f>'1.9'!H144</f>
        <v>0</v>
      </c>
      <c r="H33" s="199">
        <f>F33*G33</f>
        <v>0</v>
      </c>
      <c r="I33" s="200">
        <f t="shared" si="3"/>
        <v>0</v>
      </c>
      <c r="J33" s="216"/>
      <c r="K33" s="149" t="s">
        <v>9</v>
      </c>
      <c r="O33" s="244"/>
      <c r="P33" s="245"/>
    </row>
    <row r="34" spans="1:16">
      <c r="A34" s="675"/>
      <c r="B34" s="63">
        <v>16</v>
      </c>
      <c r="C34" s="96" t="s">
        <v>552</v>
      </c>
      <c r="D34" s="64" t="s">
        <v>566</v>
      </c>
      <c r="E34" s="64" t="s">
        <v>78</v>
      </c>
      <c r="F34" s="65">
        <v>5</v>
      </c>
      <c r="G34" s="198" t="e">
        <f>#REF!</f>
        <v>#REF!</v>
      </c>
      <c r="H34" s="199" t="e">
        <f>F34*G34</f>
        <v>#REF!</v>
      </c>
      <c r="I34" s="200" t="e">
        <f t="shared" si="3"/>
        <v>#REF!</v>
      </c>
      <c r="J34" s="216"/>
      <c r="K34" s="306" t="s">
        <v>293</v>
      </c>
      <c r="O34" s="244"/>
      <c r="P34" s="245"/>
    </row>
    <row r="35" spans="1:16">
      <c r="A35" s="675"/>
      <c r="B35" s="63">
        <v>17</v>
      </c>
      <c r="C35" s="96" t="s">
        <v>115</v>
      </c>
      <c r="D35" s="97" t="s">
        <v>116</v>
      </c>
      <c r="E35" s="97" t="s">
        <v>80</v>
      </c>
      <c r="F35" s="98">
        <v>1</v>
      </c>
      <c r="G35" s="198" t="e">
        <f>#REF!</f>
        <v>#REF!</v>
      </c>
      <c r="H35" s="199" t="e">
        <f>F35*G35</f>
        <v>#REF!</v>
      </c>
      <c r="I35" s="210" t="e">
        <f t="shared" si="3"/>
        <v>#REF!</v>
      </c>
      <c r="J35" s="216"/>
      <c r="K35" s="396" t="s">
        <v>284</v>
      </c>
      <c r="O35" s="244"/>
      <c r="P35" s="245"/>
    </row>
    <row r="36" spans="1:16">
      <c r="A36" s="675"/>
      <c r="B36" s="63">
        <v>18</v>
      </c>
      <c r="C36" s="739" t="s">
        <v>314</v>
      </c>
      <c r="D36" s="740"/>
      <c r="E36" s="182" t="s">
        <v>80</v>
      </c>
      <c r="F36" s="183">
        <v>12</v>
      </c>
      <c r="G36" s="211"/>
      <c r="H36" s="212" t="e">
        <f>(SUM(H21:H29)+SUM(H33:H35))*0.05</f>
        <v>#REF!</v>
      </c>
      <c r="I36" s="213" t="e">
        <f>H36*12</f>
        <v>#REF!</v>
      </c>
      <c r="J36" s="221"/>
      <c r="O36" s="244"/>
      <c r="P36" s="245"/>
    </row>
    <row r="37" spans="1:16">
      <c r="A37" s="675"/>
      <c r="B37" s="63">
        <v>19</v>
      </c>
      <c r="C37" s="728" t="s">
        <v>79</v>
      </c>
      <c r="D37" s="728"/>
      <c r="E37" s="172" t="s">
        <v>80</v>
      </c>
      <c r="F37" s="173">
        <v>12</v>
      </c>
      <c r="G37" s="413">
        <f>Q7</f>
        <v>2574.19</v>
      </c>
      <c r="H37" s="486">
        <f>G37</f>
        <v>2574.19</v>
      </c>
      <c r="I37" s="214">
        <f>H37*12</f>
        <v>30890.28</v>
      </c>
      <c r="J37" s="220"/>
      <c r="O37" s="244"/>
      <c r="P37" s="245"/>
    </row>
    <row r="38" spans="1:16" ht="16.5" thickBot="1">
      <c r="A38" s="732" t="s">
        <v>95</v>
      </c>
      <c r="B38" s="733"/>
      <c r="C38" s="733"/>
      <c r="D38" s="733"/>
      <c r="E38" s="733"/>
      <c r="F38" s="733"/>
      <c r="G38" s="159"/>
      <c r="H38" s="88" t="e">
        <f>SUM(H21:H37)</f>
        <v>#REF!</v>
      </c>
      <c r="I38" s="89" t="e">
        <f>SUM(I21:I37)</f>
        <v>#REF!</v>
      </c>
      <c r="J38" s="218"/>
      <c r="O38" s="246"/>
      <c r="P38" s="245"/>
    </row>
    <row r="39" spans="1:16" ht="16.5" thickBot="1">
      <c r="A39" s="77"/>
      <c r="B39" s="77"/>
      <c r="C39" s="77"/>
      <c r="D39" s="77"/>
      <c r="E39" s="77"/>
      <c r="F39" s="77"/>
      <c r="G39" s="78"/>
      <c r="H39" s="74"/>
      <c r="I39" s="74"/>
      <c r="J39" s="74"/>
      <c r="O39" s="246"/>
      <c r="P39" s="245"/>
    </row>
    <row r="40" spans="1:16" ht="16.5" thickBot="1">
      <c r="A40" s="724" t="s">
        <v>130</v>
      </c>
      <c r="B40" s="725"/>
      <c r="C40" s="725"/>
      <c r="D40" s="725"/>
      <c r="E40" s="725"/>
      <c r="F40" s="726"/>
      <c r="G40" s="84"/>
      <c r="H40" s="85" t="e">
        <f>SUM(H19,H38)</f>
        <v>#REF!</v>
      </c>
      <c r="I40" s="86" t="e">
        <f>SUM(I19,I38)</f>
        <v>#REF!</v>
      </c>
      <c r="J40" s="222"/>
      <c r="O40" s="247"/>
    </row>
    <row r="42" spans="1:16" ht="15.75" thickBot="1"/>
    <row r="43" spans="1:16" ht="16.5" thickBot="1">
      <c r="A43" s="730" t="s">
        <v>294</v>
      </c>
      <c r="B43" s="731"/>
      <c r="C43" s="731"/>
      <c r="D43" s="731"/>
      <c r="E43" s="731"/>
      <c r="F43" s="731"/>
      <c r="G43" s="731"/>
      <c r="H43" s="147">
        <f>'RESUMO GERAL'!H17</f>
        <v>0</v>
      </c>
      <c r="I43" s="148">
        <f>'RESUMO GERAL'!I17</f>
        <v>0</v>
      </c>
      <c r="J43" s="223"/>
      <c r="M43" s="483"/>
      <c r="N43" s="162"/>
    </row>
  </sheetData>
  <mergeCells count="16">
    <mergeCell ref="M5:Q5"/>
    <mergeCell ref="A43:G43"/>
    <mergeCell ref="A38:F38"/>
    <mergeCell ref="A19:F19"/>
    <mergeCell ref="C18:D18"/>
    <mergeCell ref="C16:D16"/>
    <mergeCell ref="A6:A18"/>
    <mergeCell ref="C17:D17"/>
    <mergeCell ref="C30:D30"/>
    <mergeCell ref="C36:D36"/>
    <mergeCell ref="A2:I2"/>
    <mergeCell ref="A4:I4"/>
    <mergeCell ref="A40:F40"/>
    <mergeCell ref="A3:I3"/>
    <mergeCell ref="A21:A37"/>
    <mergeCell ref="C37:D37"/>
  </mergeCells>
  <phoneticPr fontId="16" type="noConversion"/>
  <pageMargins left="0.51181102362204722" right="0.23622047244094491" top="0.59055118110236227" bottom="0.47244094488188981" header="0.31496062992125984" footer="0.19685039370078741"/>
  <pageSetup paperSize="9" scale="90" fitToHeight="0" orientation="landscape" r:id="rId1"/>
  <rowBreaks count="2" manualBreakCount="2">
    <brk id="19" max="11" man="1"/>
    <brk id="38" max="11"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pageSetUpPr fitToPage="1"/>
  </sheetPr>
  <dimension ref="A1:V34"/>
  <sheetViews>
    <sheetView showGridLines="0" zoomScaleNormal="100" zoomScaleSheetLayoutView="100" workbookViewId="0">
      <selection activeCell="C10" sqref="C10"/>
    </sheetView>
  </sheetViews>
  <sheetFormatPr defaultColWidth="8.85546875" defaultRowHeight="15"/>
  <cols>
    <col min="1" max="1" width="3.28515625" style="4" bestFit="1" customWidth="1"/>
    <col min="2" max="2" width="5.42578125" style="4" bestFit="1" customWidth="1"/>
    <col min="3" max="3" width="35.7109375" style="4" bestFit="1" customWidth="1"/>
    <col min="4" max="4" width="6.5703125" style="4" bestFit="1" customWidth="1"/>
    <col min="5" max="5" width="9.28515625" style="4" customWidth="1"/>
    <col min="6" max="6" width="13.5703125" style="8" customWidth="1"/>
    <col min="7" max="7" width="16.42578125" style="8" customWidth="1"/>
    <col min="8" max="8" width="15" style="8" customWidth="1"/>
    <col min="9" max="9" width="15.5703125" style="8" customWidth="1"/>
    <col min="10" max="10" width="19.28515625" style="8" bestFit="1" customWidth="1"/>
    <col min="11" max="11" width="21.140625" style="8" bestFit="1" customWidth="1"/>
    <col min="12" max="12" width="13.5703125" style="8" bestFit="1" customWidth="1"/>
    <col min="13" max="13" width="16.28515625" style="8" customWidth="1"/>
    <col min="14" max="14" width="11.140625" style="8" customWidth="1"/>
    <col min="15" max="15" width="21.140625" style="8" bestFit="1" customWidth="1"/>
    <col min="16" max="16" width="23.5703125" style="8" bestFit="1" customWidth="1"/>
    <col min="17" max="17" width="8.85546875" style="8" customWidth="1"/>
    <col min="18" max="18" width="15" customWidth="1"/>
    <col min="19" max="19" width="16.85546875" style="4" bestFit="1" customWidth="1"/>
    <col min="20" max="20" width="18" style="4" bestFit="1" customWidth="1"/>
    <col min="21" max="21" width="14.28515625" style="4" bestFit="1" customWidth="1"/>
    <col min="22" max="22" width="19.7109375" style="4" bestFit="1" customWidth="1"/>
    <col min="23" max="16384" width="8.85546875" style="4"/>
  </cols>
  <sheetData>
    <row r="1" spans="1:22" ht="47.45" customHeight="1" thickBot="1">
      <c r="C1" s="745" t="s">
        <v>147</v>
      </c>
      <c r="D1" s="745"/>
      <c r="E1" s="745"/>
      <c r="F1" s="745"/>
      <c r="G1" s="745"/>
      <c r="H1" s="745"/>
      <c r="I1" s="745"/>
      <c r="J1" s="745"/>
      <c r="K1" s="745"/>
      <c r="L1" s="745"/>
      <c r="M1" s="745"/>
      <c r="N1" s="745"/>
      <c r="O1" s="745"/>
      <c r="P1" s="745"/>
      <c r="Q1" s="39"/>
      <c r="S1" s="5"/>
    </row>
    <row r="2" spans="1:22" ht="32.25" customHeight="1" thickBot="1">
      <c r="B2" s="759" t="s">
        <v>754</v>
      </c>
      <c r="C2" s="760"/>
      <c r="D2" s="760"/>
      <c r="E2" s="760"/>
      <c r="F2" s="760"/>
      <c r="G2" s="760"/>
      <c r="H2" s="760"/>
      <c r="I2" s="760"/>
      <c r="J2" s="760"/>
      <c r="K2" s="760"/>
      <c r="L2" s="760"/>
      <c r="M2" s="760"/>
      <c r="N2" s="760"/>
      <c r="O2" s="760"/>
      <c r="P2" s="761"/>
      <c r="Q2" s="39"/>
      <c r="S2" s="6"/>
    </row>
    <row r="3" spans="1:22" ht="15" customHeight="1">
      <c r="B3" s="762" t="s">
        <v>1</v>
      </c>
      <c r="C3" s="746" t="s">
        <v>148</v>
      </c>
      <c r="D3" s="748" t="s">
        <v>285</v>
      </c>
      <c r="E3" s="749"/>
      <c r="F3" s="750"/>
      <c r="G3" s="102" t="s">
        <v>149</v>
      </c>
      <c r="H3" s="102" t="s">
        <v>150</v>
      </c>
      <c r="I3" s="102" t="s">
        <v>151</v>
      </c>
      <c r="J3" s="102" t="s">
        <v>152</v>
      </c>
      <c r="K3" s="102" t="s">
        <v>153</v>
      </c>
      <c r="L3" s="102" t="s">
        <v>154</v>
      </c>
      <c r="M3" s="757" t="s">
        <v>137</v>
      </c>
      <c r="N3" s="757" t="s">
        <v>155</v>
      </c>
      <c r="O3" s="757" t="s">
        <v>156</v>
      </c>
      <c r="P3" s="741" t="s">
        <v>157</v>
      </c>
      <c r="Q3" s="41"/>
      <c r="S3" s="6"/>
    </row>
    <row r="4" spans="1:22">
      <c r="B4" s="763"/>
      <c r="C4" s="747"/>
      <c r="D4" s="751"/>
      <c r="E4" s="752"/>
      <c r="F4" s="753"/>
      <c r="G4" s="103" t="s">
        <v>158</v>
      </c>
      <c r="H4" s="103" t="s">
        <v>159</v>
      </c>
      <c r="I4" s="103" t="s">
        <v>160</v>
      </c>
      <c r="J4" s="103" t="s">
        <v>161</v>
      </c>
      <c r="K4" s="103" t="s">
        <v>162</v>
      </c>
      <c r="L4" s="103" t="s">
        <v>163</v>
      </c>
      <c r="M4" s="758"/>
      <c r="N4" s="758"/>
      <c r="O4" s="758"/>
      <c r="P4" s="742"/>
      <c r="Q4" s="41"/>
      <c r="S4" s="6"/>
    </row>
    <row r="5" spans="1:22" ht="75">
      <c r="B5" s="763"/>
      <c r="C5" s="747"/>
      <c r="D5" s="754"/>
      <c r="E5" s="755"/>
      <c r="F5" s="756"/>
      <c r="G5" s="103" t="s">
        <v>119</v>
      </c>
      <c r="H5" s="232" t="s">
        <v>170</v>
      </c>
      <c r="I5" s="103" t="s">
        <v>164</v>
      </c>
      <c r="J5" s="103" t="s">
        <v>54</v>
      </c>
      <c r="K5" s="103" t="s">
        <v>165</v>
      </c>
      <c r="L5" s="232" t="s">
        <v>171</v>
      </c>
      <c r="M5" s="103" t="s">
        <v>172</v>
      </c>
      <c r="N5" s="758"/>
      <c r="O5" s="758"/>
      <c r="P5" s="742"/>
      <c r="Q5" s="39"/>
      <c r="S5" s="7"/>
      <c r="T5" s="7"/>
      <c r="U5" s="8"/>
      <c r="V5" s="8"/>
    </row>
    <row r="6" spans="1:22" ht="28.5">
      <c r="A6" s="8"/>
      <c r="B6" s="100" t="s">
        <v>0</v>
      </c>
      <c r="C6" s="233" t="str">
        <f>'1.1'!$F$20</f>
        <v xml:space="preserve">Eletricista c/ Periculosidade Diurno </v>
      </c>
      <c r="D6" s="234" t="str">
        <f>'1.1'!$F$24</f>
        <v>12x36 hs</v>
      </c>
      <c r="E6" s="234" t="s">
        <v>118</v>
      </c>
      <c r="F6" s="235">
        <f>'1.1'!$F$22</f>
        <v>0</v>
      </c>
      <c r="G6" s="236">
        <f>'1.1'!$H$137</f>
        <v>0</v>
      </c>
      <c r="H6" s="236">
        <f>'1.1'!$H$138</f>
        <v>0</v>
      </c>
      <c r="I6" s="236">
        <f>'1.1'!$H$139</f>
        <v>0</v>
      </c>
      <c r="J6" s="236">
        <f>'1.1'!$H$140</f>
        <v>0</v>
      </c>
      <c r="K6" s="236">
        <f>'1.1'!$H$141</f>
        <v>0</v>
      </c>
      <c r="L6" s="236">
        <f>'1.1'!$H$143</f>
        <v>0</v>
      </c>
      <c r="M6" s="236">
        <f>'1.1'!H144</f>
        <v>0</v>
      </c>
      <c r="N6" s="237">
        <f>'1.1'!$H$148</f>
        <v>2</v>
      </c>
      <c r="O6" s="238">
        <f t="shared" ref="O6:O12" si="0">M6*N6</f>
        <v>0</v>
      </c>
      <c r="P6" s="239">
        <f>O6*12</f>
        <v>0</v>
      </c>
      <c r="Q6" s="40"/>
      <c r="S6" s="168"/>
      <c r="T6" s="9"/>
      <c r="U6" s="168"/>
      <c r="V6" s="9"/>
    </row>
    <row r="7" spans="1:22" ht="28.5">
      <c r="A7" s="8"/>
      <c r="B7" s="100" t="s">
        <v>2</v>
      </c>
      <c r="C7" s="233" t="str">
        <f>'1.2'!$F$20</f>
        <v xml:space="preserve">Eletricista c/ Periculosidade Noturno </v>
      </c>
      <c r="D7" s="234" t="str">
        <f>'1.2'!$F$24</f>
        <v>12x36 hs</v>
      </c>
      <c r="E7" s="234" t="s">
        <v>118</v>
      </c>
      <c r="F7" s="235">
        <f>'1.2'!$F$22</f>
        <v>0</v>
      </c>
      <c r="G7" s="236">
        <f>'1.2'!$H$137</f>
        <v>0</v>
      </c>
      <c r="H7" s="236">
        <f>'1.2'!$H$138</f>
        <v>0</v>
      </c>
      <c r="I7" s="236">
        <f>'1.2'!$H$139</f>
        <v>0</v>
      </c>
      <c r="J7" s="236">
        <f>'1.2'!$H$140</f>
        <v>0</v>
      </c>
      <c r="K7" s="236">
        <f>'1.2'!$H$141</f>
        <v>0</v>
      </c>
      <c r="L7" s="236">
        <f>'1.2'!$H$143</f>
        <v>0</v>
      </c>
      <c r="M7" s="236">
        <f>'1.2'!$H$144</f>
        <v>0</v>
      </c>
      <c r="N7" s="237">
        <f>'1.2'!$H$148</f>
        <v>2</v>
      </c>
      <c r="O7" s="238">
        <f t="shared" si="0"/>
        <v>0</v>
      </c>
      <c r="P7" s="239">
        <f t="shared" ref="P7:P12" si="1">O7*12</f>
        <v>0</v>
      </c>
      <c r="Q7" s="40"/>
      <c r="S7" s="168"/>
      <c r="T7" s="9"/>
      <c r="U7" s="168"/>
      <c r="V7" s="9"/>
    </row>
    <row r="8" spans="1:22" ht="28.5">
      <c r="A8" s="8"/>
      <c r="B8" s="100" t="s">
        <v>3</v>
      </c>
      <c r="C8" s="233" t="str">
        <f>'1.3'!$F$20</f>
        <v xml:space="preserve">Supervisor de Manutenção Elétrica de Alta Tensão c/ Periculosidade </v>
      </c>
      <c r="D8" s="234" t="str">
        <f>'1.3'!$F$24</f>
        <v>44hs</v>
      </c>
      <c r="E8" s="234" t="s">
        <v>118</v>
      </c>
      <c r="F8" s="235">
        <f>'1.3'!$F$22</f>
        <v>0</v>
      </c>
      <c r="G8" s="236">
        <f>'1.3'!$H$137</f>
        <v>0</v>
      </c>
      <c r="H8" s="236">
        <f>'1.3'!$H$138</f>
        <v>0</v>
      </c>
      <c r="I8" s="236">
        <f>'1.3'!$H$139</f>
        <v>0</v>
      </c>
      <c r="J8" s="236">
        <f>'1.3'!$H$140</f>
        <v>0</v>
      </c>
      <c r="K8" s="236">
        <f>'1.3'!$H$141</f>
        <v>0</v>
      </c>
      <c r="L8" s="236">
        <f>'1.3'!$H$143</f>
        <v>0</v>
      </c>
      <c r="M8" s="236">
        <f>'1.3'!$H$144</f>
        <v>0</v>
      </c>
      <c r="N8" s="237">
        <f>'1.3'!$H$148</f>
        <v>1</v>
      </c>
      <c r="O8" s="238">
        <f t="shared" si="0"/>
        <v>0</v>
      </c>
      <c r="P8" s="239">
        <f t="shared" si="1"/>
        <v>0</v>
      </c>
      <c r="Q8" s="40"/>
      <c r="S8" s="168"/>
      <c r="T8" s="9"/>
      <c r="U8" s="168"/>
      <c r="V8" s="9"/>
    </row>
    <row r="9" spans="1:22" ht="28.5">
      <c r="A9" s="8"/>
      <c r="B9" s="100" t="s">
        <v>4</v>
      </c>
      <c r="C9" s="233" t="str">
        <f>'1.4'!$F$20</f>
        <v xml:space="preserve">Encanador c/ Insalubridade Diurno </v>
      </c>
      <c r="D9" s="234" t="str">
        <f>'1.4'!$F$24</f>
        <v>12x36 hs</v>
      </c>
      <c r="E9" s="234" t="str">
        <f>'1.4'!$F$24</f>
        <v>12x36 hs</v>
      </c>
      <c r="F9" s="235">
        <f>'1.4'!$F$22</f>
        <v>0</v>
      </c>
      <c r="G9" s="236">
        <f>'1.4'!$H$137</f>
        <v>0</v>
      </c>
      <c r="H9" s="236">
        <f>'1.4'!$H$138</f>
        <v>0</v>
      </c>
      <c r="I9" s="236">
        <f>'1.4'!$H$139</f>
        <v>0</v>
      </c>
      <c r="J9" s="236">
        <f>'1.4'!$H$140</f>
        <v>0</v>
      </c>
      <c r="K9" s="236">
        <f>'1.4'!$H$141</f>
        <v>0</v>
      </c>
      <c r="L9" s="236">
        <f>'1.4'!$H$143</f>
        <v>0</v>
      </c>
      <c r="M9" s="236">
        <f>'1.4'!$H$144</f>
        <v>0</v>
      </c>
      <c r="N9" s="237">
        <f>'1.4'!$H$148</f>
        <v>2</v>
      </c>
      <c r="O9" s="238">
        <f t="shared" si="0"/>
        <v>0</v>
      </c>
      <c r="P9" s="239">
        <f t="shared" si="1"/>
        <v>0</v>
      </c>
      <c r="Q9" s="40"/>
      <c r="S9" s="168"/>
      <c r="T9" s="9"/>
      <c r="U9" s="168"/>
      <c r="V9" s="9"/>
    </row>
    <row r="10" spans="1:22" ht="28.5">
      <c r="A10" s="8"/>
      <c r="B10" s="100" t="s">
        <v>5</v>
      </c>
      <c r="C10" s="233" t="str">
        <f>'1.5'!$F$20</f>
        <v xml:space="preserve">Encanador c/ Insalubridade Diurno </v>
      </c>
      <c r="D10" s="234" t="str">
        <f>'1.5'!$F$24</f>
        <v>44hs</v>
      </c>
      <c r="E10" s="234" t="str">
        <f>'1.4'!$F$24</f>
        <v>12x36 hs</v>
      </c>
      <c r="F10" s="235">
        <f>'1.5'!$F$22</f>
        <v>0</v>
      </c>
      <c r="G10" s="236">
        <f>'1.5'!$H$137</f>
        <v>0</v>
      </c>
      <c r="H10" s="236">
        <f>'1.5'!$H$138</f>
        <v>0</v>
      </c>
      <c r="I10" s="236">
        <f>'1.5'!$H$139</f>
        <v>0</v>
      </c>
      <c r="J10" s="236">
        <f>'1.5'!$H$140</f>
        <v>0</v>
      </c>
      <c r="K10" s="236">
        <f>'1.5'!$H$141</f>
        <v>0</v>
      </c>
      <c r="L10" s="236">
        <f>'1.5'!$H$143</f>
        <v>0</v>
      </c>
      <c r="M10" s="236">
        <f>'1.5'!$H$144</f>
        <v>0</v>
      </c>
      <c r="N10" s="237">
        <f>'1.5'!$H$148</f>
        <v>1</v>
      </c>
      <c r="O10" s="238">
        <f t="shared" si="0"/>
        <v>0</v>
      </c>
      <c r="P10" s="239">
        <f t="shared" si="1"/>
        <v>0</v>
      </c>
      <c r="Q10" s="40"/>
      <c r="S10" s="168"/>
      <c r="T10" s="9"/>
      <c r="U10" s="168"/>
      <c r="V10" s="9"/>
    </row>
    <row r="11" spans="1:22" ht="28.5">
      <c r="A11" s="8"/>
      <c r="B11" s="100" t="s">
        <v>6</v>
      </c>
      <c r="C11" s="233" t="str">
        <f>'1.6'!$F$20</f>
        <v xml:space="preserve">Servente de Obras c/ Insalubridade Diurno </v>
      </c>
      <c r="D11" s="234" t="str">
        <f>'1.6'!$F$24</f>
        <v>44hs</v>
      </c>
      <c r="E11" s="234" t="s">
        <v>118</v>
      </c>
      <c r="F11" s="235">
        <f>'1.6'!$F$22</f>
        <v>0</v>
      </c>
      <c r="G11" s="236">
        <f>'1.6'!$H$137</f>
        <v>0</v>
      </c>
      <c r="H11" s="236">
        <f>'1.6'!$H$138</f>
        <v>0</v>
      </c>
      <c r="I11" s="236">
        <f>'1.6'!$H$139</f>
        <v>0</v>
      </c>
      <c r="J11" s="236">
        <f>'1.6'!$H$140</f>
        <v>0</v>
      </c>
      <c r="K11" s="236">
        <f>'1.6'!$H$141</f>
        <v>0</v>
      </c>
      <c r="L11" s="236">
        <f>'1.6'!$H$143</f>
        <v>0</v>
      </c>
      <c r="M11" s="236">
        <f>'1.6'!$H$144</f>
        <v>0</v>
      </c>
      <c r="N11" s="237">
        <f>'1.6'!$H$148</f>
        <v>2</v>
      </c>
      <c r="O11" s="238">
        <f t="shared" si="0"/>
        <v>0</v>
      </c>
      <c r="P11" s="239">
        <f t="shared" si="1"/>
        <v>0</v>
      </c>
      <c r="Q11" s="40"/>
      <c r="S11" s="168"/>
      <c r="T11" s="9"/>
      <c r="U11" s="168"/>
      <c r="V11" s="9"/>
    </row>
    <row r="12" spans="1:22" ht="28.5">
      <c r="A12" s="8"/>
      <c r="B12" s="100" t="s">
        <v>7</v>
      </c>
      <c r="C12" s="233" t="str">
        <f>'1.7'!$F$20</f>
        <v>Técnico de Controle Meio Ambiente Diurno</v>
      </c>
      <c r="D12" s="234" t="str">
        <f>'1.7'!$F$24</f>
        <v>44hs</v>
      </c>
      <c r="E12" s="234" t="str">
        <f>'1.4'!$F$24</f>
        <v>12x36 hs</v>
      </c>
      <c r="F12" s="235">
        <f>'1.7'!$F$22</f>
        <v>0</v>
      </c>
      <c r="G12" s="236">
        <f>'1.7'!$H$137</f>
        <v>0</v>
      </c>
      <c r="H12" s="236">
        <f>'1.7'!$H$138</f>
        <v>0</v>
      </c>
      <c r="I12" s="236">
        <f>'1.7'!$H$139</f>
        <v>0</v>
      </c>
      <c r="J12" s="236">
        <f>'1.7'!$H$140</f>
        <v>0</v>
      </c>
      <c r="K12" s="236">
        <f>'1.7'!$H$141</f>
        <v>0</v>
      </c>
      <c r="L12" s="236">
        <f>'1.7'!$H$143</f>
        <v>0</v>
      </c>
      <c r="M12" s="236">
        <f>'1.7'!$H$144</f>
        <v>0</v>
      </c>
      <c r="N12" s="237">
        <f>'1.7'!$H$148</f>
        <v>1</v>
      </c>
      <c r="O12" s="238">
        <f t="shared" si="0"/>
        <v>0</v>
      </c>
      <c r="P12" s="239">
        <f t="shared" si="1"/>
        <v>0</v>
      </c>
      <c r="Q12" s="40"/>
      <c r="S12" s="168"/>
      <c r="T12" s="9"/>
      <c r="U12" s="168"/>
      <c r="V12" s="9"/>
    </row>
    <row r="13" spans="1:22" ht="15.75" thickBot="1">
      <c r="M13" s="104" t="s">
        <v>169</v>
      </c>
      <c r="N13" s="105">
        <f>SUM(N6:N12)</f>
        <v>11</v>
      </c>
      <c r="O13" s="106">
        <f>SUM(O6:O12)</f>
        <v>0</v>
      </c>
      <c r="P13" s="107">
        <f>SUM(P6:P12)</f>
        <v>0</v>
      </c>
    </row>
    <row r="14" spans="1:22">
      <c r="O14" s="181"/>
    </row>
    <row r="15" spans="1:22" ht="24" customHeight="1">
      <c r="F15" s="764"/>
      <c r="G15" s="764"/>
      <c r="H15" s="764"/>
      <c r="I15" s="764"/>
      <c r="J15" s="764"/>
      <c r="K15" s="764"/>
    </row>
    <row r="16" spans="1:22" ht="28.5" customHeight="1">
      <c r="F16" s="764"/>
      <c r="G16" s="764"/>
      <c r="H16" s="632"/>
      <c r="I16" s="632"/>
      <c r="J16" s="764"/>
      <c r="K16" s="766"/>
      <c r="M16" s="768" t="s">
        <v>308</v>
      </c>
      <c r="N16" s="768"/>
      <c r="O16" s="768"/>
      <c r="P16" s="768"/>
    </row>
    <row r="17" spans="6:22">
      <c r="F17" s="764"/>
      <c r="G17" s="764"/>
      <c r="H17" s="633"/>
      <c r="I17" s="633"/>
      <c r="J17" s="764"/>
      <c r="K17" s="766"/>
      <c r="M17" s="767" t="s">
        <v>310</v>
      </c>
      <c r="N17" s="767"/>
      <c r="O17" s="171" t="s">
        <v>96</v>
      </c>
      <c r="P17" s="171" t="s">
        <v>307</v>
      </c>
    </row>
    <row r="18" spans="6:22">
      <c r="F18" s="765"/>
      <c r="G18" s="765"/>
      <c r="H18" s="187"/>
      <c r="I18" s="9"/>
      <c r="J18" s="193"/>
      <c r="K18" s="194"/>
      <c r="M18" s="743" t="s">
        <v>190</v>
      </c>
      <c r="N18" s="744"/>
      <c r="O18" s="169">
        <f>O13</f>
        <v>0</v>
      </c>
      <c r="P18" s="169">
        <f>O18*12</f>
        <v>0</v>
      </c>
      <c r="Q18" s="9"/>
      <c r="V18" s="10"/>
    </row>
    <row r="19" spans="6:22">
      <c r="H19" s="187"/>
      <c r="I19" s="9"/>
      <c r="J19" s="193"/>
      <c r="K19" s="194"/>
      <c r="M19" s="743" t="s">
        <v>313</v>
      </c>
      <c r="N19" s="744"/>
      <c r="O19" s="169">
        <f>'Sinteses de CCT''s'!F29</f>
        <v>0</v>
      </c>
      <c r="P19" s="169">
        <f>O19*12</f>
        <v>0</v>
      </c>
      <c r="Q19" s="9"/>
      <c r="V19" s="10"/>
    </row>
    <row r="20" spans="6:22">
      <c r="M20" s="743" t="s">
        <v>79</v>
      </c>
      <c r="N20" s="744"/>
      <c r="O20" s="169"/>
      <c r="P20" s="169">
        <f>O20*12</f>
        <v>0</v>
      </c>
      <c r="Q20" s="9"/>
    </row>
    <row r="21" spans="6:22">
      <c r="M21" s="743"/>
      <c r="N21" s="744"/>
      <c r="O21" s="169"/>
      <c r="P21" s="169"/>
      <c r="Q21" s="9"/>
    </row>
    <row r="22" spans="6:22">
      <c r="M22" s="767" t="s">
        <v>309</v>
      </c>
      <c r="N22" s="767"/>
      <c r="O22" s="170">
        <f>SUM(O18:O21)</f>
        <v>0</v>
      </c>
      <c r="P22" s="170">
        <f>SUM(P18:P21)</f>
        <v>0</v>
      </c>
    </row>
    <row r="28" spans="6:22">
      <c r="M28" s="181"/>
    </row>
    <row r="29" spans="6:22">
      <c r="M29" s="181"/>
    </row>
    <row r="30" spans="6:22">
      <c r="M30" s="181"/>
    </row>
    <row r="31" spans="6:22">
      <c r="M31" s="181"/>
    </row>
    <row r="32" spans="6:22">
      <c r="M32" s="181"/>
    </row>
    <row r="33" spans="13:13">
      <c r="M33" s="181"/>
    </row>
    <row r="34" spans="13:13">
      <c r="M34" s="181"/>
    </row>
  </sheetData>
  <mergeCells count="21">
    <mergeCell ref="M22:N22"/>
    <mergeCell ref="M21:N21"/>
    <mergeCell ref="M16:P16"/>
    <mergeCell ref="M17:N17"/>
    <mergeCell ref="M20:N20"/>
    <mergeCell ref="P3:P5"/>
    <mergeCell ref="M18:N18"/>
    <mergeCell ref="M19:N19"/>
    <mergeCell ref="C1:P1"/>
    <mergeCell ref="C3:C5"/>
    <mergeCell ref="D3:F5"/>
    <mergeCell ref="M3:M4"/>
    <mergeCell ref="N3:N5"/>
    <mergeCell ref="B2:P2"/>
    <mergeCell ref="B3:B5"/>
    <mergeCell ref="O3:O5"/>
    <mergeCell ref="F15:K15"/>
    <mergeCell ref="F18:G18"/>
    <mergeCell ref="F16:G17"/>
    <mergeCell ref="J16:J17"/>
    <mergeCell ref="K16:K17"/>
  </mergeCells>
  <phoneticPr fontId="16" type="noConversion"/>
  <pageMargins left="0.70866141732283472" right="0.70866141732283472" top="0.84" bottom="0.78740157480314965" header="0.56999999999999995" footer="0.31496062992125984"/>
  <pageSetup paperSize="9" scale="53"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pageSetUpPr fitToPage="1"/>
  </sheetPr>
  <dimension ref="A1:J81"/>
  <sheetViews>
    <sheetView showGridLines="0" zoomScale="90" zoomScaleNormal="90" zoomScaleSheetLayoutView="130" workbookViewId="0">
      <pane ySplit="4" topLeftCell="A51" activePane="bottomLeft" state="frozenSplit"/>
      <selection activeCell="F85" sqref="F85:G85"/>
      <selection pane="bottomLeft" activeCell="D51" sqref="D51"/>
    </sheetView>
  </sheetViews>
  <sheetFormatPr defaultColWidth="8.85546875" defaultRowHeight="12.75"/>
  <cols>
    <col min="1" max="1" width="4.5703125" style="12" customWidth="1"/>
    <col min="2" max="2" width="5.5703125" style="11" bestFit="1" customWidth="1"/>
    <col min="3" max="4" width="8.85546875" style="11"/>
    <col min="5" max="5" width="64.28515625" style="11" customWidth="1"/>
    <col min="6" max="6" width="11.140625" style="490" customWidth="1"/>
    <col min="7" max="7" width="15.28515625" style="466" customWidth="1"/>
    <col min="8" max="8" width="8.85546875" style="11"/>
    <col min="9" max="9" width="15.85546875" style="11" bestFit="1" customWidth="1"/>
    <col min="10" max="10" width="12.140625" style="11" bestFit="1" customWidth="1"/>
    <col min="11" max="16384" width="8.85546875" style="11"/>
  </cols>
  <sheetData>
    <row r="1" spans="2:7" ht="15.75">
      <c r="B1" s="772" t="s">
        <v>59</v>
      </c>
      <c r="C1" s="772"/>
      <c r="D1" s="772"/>
      <c r="E1" s="772"/>
      <c r="F1" s="772"/>
      <c r="G1" s="772"/>
    </row>
    <row r="2" spans="2:7" ht="13.5" thickBot="1"/>
    <row r="3" spans="2:7" ht="13.5" customHeight="1" thickBot="1">
      <c r="B3" s="773" t="s">
        <v>127</v>
      </c>
      <c r="C3" s="774"/>
      <c r="D3" s="774"/>
      <c r="E3" s="774"/>
      <c r="F3" s="774"/>
      <c r="G3" s="775"/>
    </row>
    <row r="4" spans="2:7" ht="23.25" thickBot="1">
      <c r="B4" s="338" t="s">
        <v>139</v>
      </c>
      <c r="C4" s="338" t="s">
        <v>581</v>
      </c>
      <c r="D4" s="339" t="s">
        <v>140</v>
      </c>
      <c r="E4" s="340" t="s">
        <v>141</v>
      </c>
      <c r="F4" s="467" t="s">
        <v>582</v>
      </c>
      <c r="G4" s="468" t="s">
        <v>142</v>
      </c>
    </row>
    <row r="5" spans="2:7" ht="30" customHeight="1">
      <c r="B5" s="341">
        <v>1</v>
      </c>
      <c r="C5" s="341">
        <v>720</v>
      </c>
      <c r="D5" s="342" t="s">
        <v>583</v>
      </c>
      <c r="E5" s="343" t="s">
        <v>328</v>
      </c>
      <c r="F5" s="491">
        <v>2.38</v>
      </c>
      <c r="G5" s="344">
        <f t="shared" ref="G5:G36" si="0">F5*C5</f>
        <v>1713.6</v>
      </c>
    </row>
    <row r="6" spans="2:7" ht="99.95" customHeight="1">
      <c r="B6" s="365">
        <v>2</v>
      </c>
      <c r="C6" s="345">
        <v>480</v>
      </c>
      <c r="D6" s="346" t="s">
        <v>583</v>
      </c>
      <c r="E6" s="347" t="s">
        <v>329</v>
      </c>
      <c r="F6" s="348">
        <v>5.8</v>
      </c>
      <c r="G6" s="349">
        <f t="shared" si="0"/>
        <v>2784</v>
      </c>
    </row>
    <row r="7" spans="2:7" ht="32.25" customHeight="1">
      <c r="B7" s="365">
        <v>3</v>
      </c>
      <c r="C7" s="345">
        <v>24</v>
      </c>
      <c r="D7" s="346" t="s">
        <v>62</v>
      </c>
      <c r="E7" s="347" t="s">
        <v>330</v>
      </c>
      <c r="F7" s="348">
        <v>12.3</v>
      </c>
      <c r="G7" s="349">
        <f t="shared" si="0"/>
        <v>295.2</v>
      </c>
    </row>
    <row r="8" spans="2:7" ht="30" customHeight="1">
      <c r="B8" s="365">
        <v>4</v>
      </c>
      <c r="C8" s="345">
        <v>6</v>
      </c>
      <c r="D8" s="346" t="s">
        <v>62</v>
      </c>
      <c r="E8" s="347" t="s">
        <v>331</v>
      </c>
      <c r="F8" s="348">
        <v>19.899999999999999</v>
      </c>
      <c r="G8" s="349">
        <f t="shared" si="0"/>
        <v>119.4</v>
      </c>
    </row>
    <row r="9" spans="2:7" ht="30" customHeight="1">
      <c r="B9" s="365">
        <v>5</v>
      </c>
      <c r="C9" s="345">
        <v>120</v>
      </c>
      <c r="D9" s="346" t="s">
        <v>63</v>
      </c>
      <c r="E9" s="347" t="s">
        <v>332</v>
      </c>
      <c r="F9" s="348">
        <v>25.2</v>
      </c>
      <c r="G9" s="349">
        <f t="shared" si="0"/>
        <v>3024</v>
      </c>
    </row>
    <row r="10" spans="2:7" ht="30" customHeight="1">
      <c r="B10" s="365">
        <v>6</v>
      </c>
      <c r="C10" s="345">
        <v>60</v>
      </c>
      <c r="D10" s="346" t="s">
        <v>63</v>
      </c>
      <c r="E10" s="347" t="s">
        <v>333</v>
      </c>
      <c r="F10" s="348">
        <v>17.39</v>
      </c>
      <c r="G10" s="349">
        <f t="shared" si="0"/>
        <v>1043.4000000000001</v>
      </c>
    </row>
    <row r="11" spans="2:7" ht="42" customHeight="1">
      <c r="B11" s="365">
        <v>7</v>
      </c>
      <c r="C11" s="345">
        <v>12</v>
      </c>
      <c r="D11" s="346" t="s">
        <v>62</v>
      </c>
      <c r="E11" s="347" t="s">
        <v>334</v>
      </c>
      <c r="F11" s="348">
        <v>7.9</v>
      </c>
      <c r="G11" s="349">
        <f t="shared" si="0"/>
        <v>94.8</v>
      </c>
    </row>
    <row r="12" spans="2:7" ht="99.95" customHeight="1">
      <c r="B12" s="365">
        <v>8</v>
      </c>
      <c r="C12" s="345">
        <v>460</v>
      </c>
      <c r="D12" s="346" t="s">
        <v>583</v>
      </c>
      <c r="E12" s="347" t="s">
        <v>335</v>
      </c>
      <c r="F12" s="348">
        <v>1.85</v>
      </c>
      <c r="G12" s="349">
        <f t="shared" si="0"/>
        <v>851</v>
      </c>
    </row>
    <row r="13" spans="2:7" ht="30" customHeight="1">
      <c r="B13" s="365">
        <v>9</v>
      </c>
      <c r="C13" s="345">
        <v>480</v>
      </c>
      <c r="D13" s="346" t="s">
        <v>63</v>
      </c>
      <c r="E13" s="347" t="s">
        <v>336</v>
      </c>
      <c r="F13" s="348">
        <v>8.94</v>
      </c>
      <c r="G13" s="349">
        <f t="shared" si="0"/>
        <v>4291.2</v>
      </c>
    </row>
    <row r="14" spans="2:7" ht="99.95" customHeight="1">
      <c r="B14" s="365">
        <v>10</v>
      </c>
      <c r="C14" s="345">
        <v>40</v>
      </c>
      <c r="D14" s="346" t="s">
        <v>63</v>
      </c>
      <c r="E14" s="347" t="s">
        <v>337</v>
      </c>
      <c r="F14" s="348">
        <v>80.73</v>
      </c>
      <c r="G14" s="349">
        <f t="shared" si="0"/>
        <v>3229.2</v>
      </c>
    </row>
    <row r="15" spans="2:7" ht="30" customHeight="1">
      <c r="B15" s="365">
        <v>11</v>
      </c>
      <c r="C15" s="345">
        <v>480</v>
      </c>
      <c r="D15" s="346" t="s">
        <v>62</v>
      </c>
      <c r="E15" s="347" t="s">
        <v>338</v>
      </c>
      <c r="F15" s="348">
        <v>1.47</v>
      </c>
      <c r="G15" s="349">
        <f t="shared" si="0"/>
        <v>705.6</v>
      </c>
    </row>
    <row r="16" spans="2:7" ht="99.95" customHeight="1">
      <c r="B16" s="365">
        <v>12</v>
      </c>
      <c r="C16" s="345">
        <v>300</v>
      </c>
      <c r="D16" s="346" t="s">
        <v>63</v>
      </c>
      <c r="E16" s="347" t="s">
        <v>339</v>
      </c>
      <c r="F16" s="348">
        <v>29.8</v>
      </c>
      <c r="G16" s="349">
        <f t="shared" si="0"/>
        <v>8940</v>
      </c>
    </row>
    <row r="17" spans="2:7" ht="99.95" customHeight="1">
      <c r="B17" s="365">
        <v>13</v>
      </c>
      <c r="C17" s="345">
        <v>24</v>
      </c>
      <c r="D17" s="346" t="s">
        <v>62</v>
      </c>
      <c r="E17" s="347" t="s">
        <v>340</v>
      </c>
      <c r="F17" s="348">
        <v>3.5</v>
      </c>
      <c r="G17" s="349">
        <f t="shared" si="0"/>
        <v>84</v>
      </c>
    </row>
    <row r="18" spans="2:7" ht="30" customHeight="1">
      <c r="B18" s="365">
        <v>14</v>
      </c>
      <c r="C18" s="345">
        <v>20</v>
      </c>
      <c r="D18" s="346" t="s">
        <v>63</v>
      </c>
      <c r="E18" s="347" t="s">
        <v>418</v>
      </c>
      <c r="F18" s="348">
        <v>15.8</v>
      </c>
      <c r="G18" s="349">
        <f t="shared" si="0"/>
        <v>316</v>
      </c>
    </row>
    <row r="19" spans="2:7" ht="30" customHeight="1">
      <c r="B19" s="365">
        <v>15</v>
      </c>
      <c r="C19" s="345">
        <v>120</v>
      </c>
      <c r="D19" s="346" t="s">
        <v>63</v>
      </c>
      <c r="E19" s="347" t="s">
        <v>419</v>
      </c>
      <c r="F19" s="348">
        <v>18.899999999999999</v>
      </c>
      <c r="G19" s="349">
        <f t="shared" si="0"/>
        <v>2268</v>
      </c>
    </row>
    <row r="20" spans="2:7" ht="99.95" customHeight="1">
      <c r="B20" s="365">
        <v>16</v>
      </c>
      <c r="C20" s="345">
        <v>1596</v>
      </c>
      <c r="D20" s="346" t="s">
        <v>583</v>
      </c>
      <c r="E20" s="347" t="s">
        <v>420</v>
      </c>
      <c r="F20" s="348">
        <v>1.33</v>
      </c>
      <c r="G20" s="349">
        <f t="shared" si="0"/>
        <v>2122.6799999999998</v>
      </c>
    </row>
    <row r="21" spans="2:7" ht="30" customHeight="1">
      <c r="B21" s="365">
        <v>17</v>
      </c>
      <c r="C21" s="345">
        <v>40</v>
      </c>
      <c r="D21" s="346" t="s">
        <v>62</v>
      </c>
      <c r="E21" s="347" t="s">
        <v>421</v>
      </c>
      <c r="F21" s="348">
        <v>9.9</v>
      </c>
      <c r="G21" s="350">
        <f t="shared" si="0"/>
        <v>396</v>
      </c>
    </row>
    <row r="22" spans="2:7" ht="99.95" customHeight="1">
      <c r="B22" s="365">
        <v>18</v>
      </c>
      <c r="C22" s="345">
        <v>50</v>
      </c>
      <c r="D22" s="346" t="s">
        <v>62</v>
      </c>
      <c r="E22" s="347" t="s">
        <v>422</v>
      </c>
      <c r="F22" s="348">
        <v>21.5</v>
      </c>
      <c r="G22" s="350">
        <f t="shared" si="0"/>
        <v>1075</v>
      </c>
    </row>
    <row r="23" spans="2:7" ht="99.95" customHeight="1">
      <c r="B23" s="365">
        <v>19</v>
      </c>
      <c r="C23" s="345">
        <v>80</v>
      </c>
      <c r="D23" s="346" t="s">
        <v>62</v>
      </c>
      <c r="E23" s="347" t="s">
        <v>423</v>
      </c>
      <c r="F23" s="348">
        <v>21.5</v>
      </c>
      <c r="G23" s="350">
        <f t="shared" si="0"/>
        <v>1720</v>
      </c>
    </row>
    <row r="24" spans="2:7" ht="30" customHeight="1">
      <c r="B24" s="365">
        <v>20</v>
      </c>
      <c r="C24" s="345">
        <v>40</v>
      </c>
      <c r="D24" s="346" t="s">
        <v>62</v>
      </c>
      <c r="E24" s="347" t="s">
        <v>424</v>
      </c>
      <c r="F24" s="348">
        <v>4.8</v>
      </c>
      <c r="G24" s="350">
        <f t="shared" si="0"/>
        <v>192</v>
      </c>
    </row>
    <row r="25" spans="2:7" ht="30" customHeight="1">
      <c r="B25" s="365">
        <v>21</v>
      </c>
      <c r="C25" s="345">
        <v>24</v>
      </c>
      <c r="D25" s="346" t="s">
        <v>62</v>
      </c>
      <c r="E25" s="347" t="s">
        <v>425</v>
      </c>
      <c r="F25" s="348">
        <v>1.8</v>
      </c>
      <c r="G25" s="350">
        <f t="shared" si="0"/>
        <v>43.2</v>
      </c>
    </row>
    <row r="26" spans="2:7" ht="30" customHeight="1">
      <c r="B26" s="365">
        <v>22</v>
      </c>
      <c r="C26" s="345">
        <v>24</v>
      </c>
      <c r="D26" s="346" t="s">
        <v>62</v>
      </c>
      <c r="E26" s="347" t="s">
        <v>426</v>
      </c>
      <c r="F26" s="348">
        <v>12.09</v>
      </c>
      <c r="G26" s="350">
        <f t="shared" si="0"/>
        <v>290.16000000000003</v>
      </c>
    </row>
    <row r="27" spans="2:7" ht="99.95" customHeight="1">
      <c r="B27" s="365">
        <v>23</v>
      </c>
      <c r="C27" s="345">
        <v>360</v>
      </c>
      <c r="D27" s="346" t="s">
        <v>560</v>
      </c>
      <c r="E27" s="347" t="s">
        <v>427</v>
      </c>
      <c r="F27" s="348">
        <v>1.56</v>
      </c>
      <c r="G27" s="350">
        <f t="shared" si="0"/>
        <v>561.6</v>
      </c>
    </row>
    <row r="28" spans="2:7" ht="99.95" customHeight="1">
      <c r="B28" s="365">
        <v>24</v>
      </c>
      <c r="C28" s="345">
        <v>600</v>
      </c>
      <c r="D28" s="346" t="s">
        <v>62</v>
      </c>
      <c r="E28" s="347" t="s">
        <v>428</v>
      </c>
      <c r="F28" s="348">
        <v>0.71</v>
      </c>
      <c r="G28" s="350">
        <f t="shared" si="0"/>
        <v>426</v>
      </c>
    </row>
    <row r="29" spans="2:7" ht="30" customHeight="1">
      <c r="B29" s="365">
        <v>25</v>
      </c>
      <c r="C29" s="345">
        <v>5</v>
      </c>
      <c r="D29" s="346" t="s">
        <v>560</v>
      </c>
      <c r="E29" s="347" t="s">
        <v>429</v>
      </c>
      <c r="F29" s="348">
        <v>1.8</v>
      </c>
      <c r="G29" s="350">
        <f t="shared" si="0"/>
        <v>9</v>
      </c>
    </row>
    <row r="30" spans="2:7" ht="30" customHeight="1">
      <c r="B30" s="365">
        <v>26</v>
      </c>
      <c r="C30" s="345">
        <v>50</v>
      </c>
      <c r="D30" s="346" t="s">
        <v>560</v>
      </c>
      <c r="E30" s="347" t="s">
        <v>430</v>
      </c>
      <c r="F30" s="348">
        <v>1.37</v>
      </c>
      <c r="G30" s="350">
        <f t="shared" si="0"/>
        <v>68.5</v>
      </c>
    </row>
    <row r="31" spans="2:7" ht="30" customHeight="1">
      <c r="B31" s="365">
        <v>27</v>
      </c>
      <c r="C31" s="345">
        <v>168</v>
      </c>
      <c r="D31" s="346" t="s">
        <v>62</v>
      </c>
      <c r="E31" s="347" t="s">
        <v>431</v>
      </c>
      <c r="F31" s="348">
        <v>2.11</v>
      </c>
      <c r="G31" s="350">
        <f t="shared" si="0"/>
        <v>354.48</v>
      </c>
    </row>
    <row r="32" spans="2:7" ht="30" customHeight="1">
      <c r="B32" s="365">
        <v>28</v>
      </c>
      <c r="C32" s="345">
        <v>12</v>
      </c>
      <c r="D32" s="346" t="s">
        <v>63</v>
      </c>
      <c r="E32" s="351" t="s">
        <v>432</v>
      </c>
      <c r="F32" s="348">
        <v>14.75</v>
      </c>
      <c r="G32" s="350">
        <f t="shared" si="0"/>
        <v>177</v>
      </c>
    </row>
    <row r="33" spans="2:7" ht="30" customHeight="1">
      <c r="B33" s="365">
        <v>29</v>
      </c>
      <c r="C33" s="345">
        <v>24</v>
      </c>
      <c r="D33" s="346" t="s">
        <v>62</v>
      </c>
      <c r="E33" s="347" t="s">
        <v>433</v>
      </c>
      <c r="F33" s="348">
        <v>19.899999999999999</v>
      </c>
      <c r="G33" s="350">
        <f t="shared" si="0"/>
        <v>477.6</v>
      </c>
    </row>
    <row r="34" spans="2:7" ht="30" customHeight="1">
      <c r="B34" s="365">
        <v>30</v>
      </c>
      <c r="C34" s="345">
        <v>24</v>
      </c>
      <c r="D34" s="346" t="s">
        <v>583</v>
      </c>
      <c r="E34" s="347" t="s">
        <v>434</v>
      </c>
      <c r="F34" s="348">
        <v>2.35</v>
      </c>
      <c r="G34" s="350">
        <f t="shared" si="0"/>
        <v>56.4</v>
      </c>
    </row>
    <row r="35" spans="2:7" ht="99.95" customHeight="1">
      <c r="B35" s="365">
        <v>31</v>
      </c>
      <c r="C35" s="345">
        <v>3</v>
      </c>
      <c r="D35" s="346" t="s">
        <v>561</v>
      </c>
      <c r="E35" s="347" t="s">
        <v>435</v>
      </c>
      <c r="F35" s="348">
        <v>26</v>
      </c>
      <c r="G35" s="350">
        <f t="shared" si="0"/>
        <v>78</v>
      </c>
    </row>
    <row r="36" spans="2:7" ht="30" customHeight="1">
      <c r="B36" s="365">
        <v>32</v>
      </c>
      <c r="C36" s="345">
        <v>4</v>
      </c>
      <c r="D36" s="346" t="s">
        <v>436</v>
      </c>
      <c r="E36" s="347" t="s">
        <v>437</v>
      </c>
      <c r="F36" s="348">
        <v>21.5</v>
      </c>
      <c r="G36" s="350">
        <f t="shared" si="0"/>
        <v>86</v>
      </c>
    </row>
    <row r="37" spans="2:7" ht="99.95" customHeight="1">
      <c r="B37" s="365">
        <v>33</v>
      </c>
      <c r="C37" s="345">
        <v>24</v>
      </c>
      <c r="D37" s="346" t="s">
        <v>62</v>
      </c>
      <c r="E37" s="347" t="s">
        <v>438</v>
      </c>
      <c r="F37" s="348">
        <v>16.5</v>
      </c>
      <c r="G37" s="350">
        <f t="shared" ref="G37:G68" si="1">F37*C37</f>
        <v>396</v>
      </c>
    </row>
    <row r="38" spans="2:7" ht="30" customHeight="1">
      <c r="B38" s="365">
        <v>34</v>
      </c>
      <c r="C38" s="345">
        <v>24</v>
      </c>
      <c r="D38" s="346" t="s">
        <v>560</v>
      </c>
      <c r="E38" s="347" t="s">
        <v>481</v>
      </c>
      <c r="F38" s="348">
        <v>0.82</v>
      </c>
      <c r="G38" s="350">
        <f t="shared" si="1"/>
        <v>19.68</v>
      </c>
    </row>
    <row r="39" spans="2:7" ht="99.95" customHeight="1">
      <c r="B39" s="365">
        <v>35</v>
      </c>
      <c r="C39" s="345">
        <v>5040</v>
      </c>
      <c r="D39" s="346" t="s">
        <v>250</v>
      </c>
      <c r="E39" s="347" t="s">
        <v>482</v>
      </c>
      <c r="F39" s="348">
        <v>1.1000000000000001</v>
      </c>
      <c r="G39" s="350">
        <f t="shared" si="1"/>
        <v>5544</v>
      </c>
    </row>
    <row r="40" spans="2:7" ht="30" customHeight="1">
      <c r="B40" s="365">
        <v>36</v>
      </c>
      <c r="C40" s="345">
        <v>48000</v>
      </c>
      <c r="D40" s="346" t="s">
        <v>250</v>
      </c>
      <c r="E40" s="347" t="s">
        <v>483</v>
      </c>
      <c r="F40" s="348">
        <f>37.59/8</f>
        <v>4.7</v>
      </c>
      <c r="G40" s="350">
        <f t="shared" si="1"/>
        <v>225600</v>
      </c>
    </row>
    <row r="41" spans="2:7" ht="30" customHeight="1">
      <c r="B41" s="365">
        <v>37</v>
      </c>
      <c r="C41" s="352">
        <v>2400</v>
      </c>
      <c r="D41" s="353" t="s">
        <v>484</v>
      </c>
      <c r="E41" s="354" t="s">
        <v>485</v>
      </c>
      <c r="F41" s="492">
        <v>16.14</v>
      </c>
      <c r="G41" s="350">
        <f t="shared" si="1"/>
        <v>38736</v>
      </c>
    </row>
    <row r="42" spans="2:7" ht="30" customHeight="1">
      <c r="B42" s="365">
        <v>38</v>
      </c>
      <c r="C42" s="345">
        <v>6</v>
      </c>
      <c r="D42" s="346" t="s">
        <v>62</v>
      </c>
      <c r="E42" s="347" t="s">
        <v>486</v>
      </c>
      <c r="F42" s="348">
        <v>4.8499999999999996</v>
      </c>
      <c r="G42" s="350">
        <f t="shared" si="1"/>
        <v>29.1</v>
      </c>
    </row>
    <row r="43" spans="2:7" ht="99.95" customHeight="1">
      <c r="B43" s="365">
        <v>39</v>
      </c>
      <c r="C43" s="345">
        <v>300</v>
      </c>
      <c r="D43" s="346" t="s">
        <v>251</v>
      </c>
      <c r="E43" s="347" t="s">
        <v>487</v>
      </c>
      <c r="F43" s="348">
        <v>18</v>
      </c>
      <c r="G43" s="350">
        <f t="shared" si="1"/>
        <v>5400</v>
      </c>
    </row>
    <row r="44" spans="2:7" ht="99.95" customHeight="1">
      <c r="B44" s="365">
        <v>40</v>
      </c>
      <c r="C44" s="345">
        <v>120</v>
      </c>
      <c r="D44" s="346" t="s">
        <v>63</v>
      </c>
      <c r="E44" s="347" t="s">
        <v>488</v>
      </c>
      <c r="F44" s="348">
        <v>33.5</v>
      </c>
      <c r="G44" s="350">
        <f t="shared" si="1"/>
        <v>4020</v>
      </c>
    </row>
    <row r="45" spans="2:7" ht="99.95" customHeight="1">
      <c r="B45" s="365">
        <v>41</v>
      </c>
      <c r="C45" s="345">
        <v>24</v>
      </c>
      <c r="D45" s="346" t="s">
        <v>62</v>
      </c>
      <c r="E45" s="347" t="s">
        <v>489</v>
      </c>
      <c r="F45" s="348">
        <v>7.2</v>
      </c>
      <c r="G45" s="350">
        <f t="shared" si="1"/>
        <v>172.8</v>
      </c>
    </row>
    <row r="46" spans="2:7" ht="99.95" customHeight="1">
      <c r="B46" s="365">
        <v>42</v>
      </c>
      <c r="C46" s="345">
        <v>96</v>
      </c>
      <c r="D46" s="346" t="s">
        <v>62</v>
      </c>
      <c r="E46" s="347" t="s">
        <v>490</v>
      </c>
      <c r="F46" s="348">
        <v>10.5</v>
      </c>
      <c r="G46" s="350">
        <f t="shared" si="1"/>
        <v>1008</v>
      </c>
    </row>
    <row r="47" spans="2:7" ht="99.95" customHeight="1">
      <c r="B47" s="365">
        <v>43</v>
      </c>
      <c r="C47" s="345">
        <v>120</v>
      </c>
      <c r="D47" s="346" t="s">
        <v>560</v>
      </c>
      <c r="E47" s="347" t="s">
        <v>491</v>
      </c>
      <c r="F47" s="348">
        <v>7.55</v>
      </c>
      <c r="G47" s="350">
        <f t="shared" si="1"/>
        <v>906</v>
      </c>
    </row>
    <row r="48" spans="2:7" ht="99.95" customHeight="1">
      <c r="B48" s="365">
        <v>44</v>
      </c>
      <c r="C48" s="345">
        <v>24</v>
      </c>
      <c r="D48" s="346" t="s">
        <v>63</v>
      </c>
      <c r="E48" s="347" t="s">
        <v>492</v>
      </c>
      <c r="F48" s="348">
        <v>17.5</v>
      </c>
      <c r="G48" s="350">
        <f t="shared" si="1"/>
        <v>420</v>
      </c>
    </row>
    <row r="49" spans="2:7" ht="94.5" customHeight="1">
      <c r="B49" s="365">
        <v>45</v>
      </c>
      <c r="C49" s="345">
        <v>300</v>
      </c>
      <c r="D49" s="346" t="s">
        <v>583</v>
      </c>
      <c r="E49" s="347" t="s">
        <v>493</v>
      </c>
      <c r="F49" s="348">
        <v>6.3</v>
      </c>
      <c r="G49" s="350">
        <f t="shared" si="1"/>
        <v>1890</v>
      </c>
    </row>
    <row r="50" spans="2:7" ht="51.75" customHeight="1">
      <c r="B50" s="365">
        <v>46</v>
      </c>
      <c r="C50" s="345">
        <v>1000</v>
      </c>
      <c r="D50" s="346" t="s">
        <v>62</v>
      </c>
      <c r="E50" s="347" t="s">
        <v>494</v>
      </c>
      <c r="F50" s="348">
        <v>2.8</v>
      </c>
      <c r="G50" s="350">
        <f t="shared" si="1"/>
        <v>2800</v>
      </c>
    </row>
    <row r="51" spans="2:7" ht="57.75" customHeight="1">
      <c r="B51" s="365">
        <v>47</v>
      </c>
      <c r="C51" s="345">
        <v>400</v>
      </c>
      <c r="D51" s="346" t="s">
        <v>560</v>
      </c>
      <c r="E51" s="347" t="s">
        <v>495</v>
      </c>
      <c r="F51" s="348">
        <v>53</v>
      </c>
      <c r="G51" s="350">
        <f t="shared" si="1"/>
        <v>21200</v>
      </c>
    </row>
    <row r="52" spans="2:7" ht="48" customHeight="1">
      <c r="B52" s="365">
        <v>48</v>
      </c>
      <c r="C52" s="345">
        <v>156</v>
      </c>
      <c r="D52" s="346" t="s">
        <v>560</v>
      </c>
      <c r="E52" s="347" t="s">
        <v>496</v>
      </c>
      <c r="F52" s="348">
        <v>12.5</v>
      </c>
      <c r="G52" s="350">
        <f t="shared" si="1"/>
        <v>1950</v>
      </c>
    </row>
    <row r="53" spans="2:7" ht="47.25" customHeight="1">
      <c r="B53" s="365">
        <v>49</v>
      </c>
      <c r="C53" s="345">
        <v>3</v>
      </c>
      <c r="D53" s="346" t="s">
        <v>62</v>
      </c>
      <c r="E53" s="347" t="s">
        <v>497</v>
      </c>
      <c r="F53" s="348">
        <v>28.5</v>
      </c>
      <c r="G53" s="350">
        <f t="shared" si="1"/>
        <v>85.5</v>
      </c>
    </row>
    <row r="54" spans="2:7" ht="36.75" customHeight="1">
      <c r="B54" s="365">
        <v>50</v>
      </c>
      <c r="C54" s="345">
        <v>36</v>
      </c>
      <c r="D54" s="346" t="s">
        <v>62</v>
      </c>
      <c r="E54" s="347" t="s">
        <v>498</v>
      </c>
      <c r="F54" s="348">
        <v>12.5</v>
      </c>
      <c r="G54" s="350">
        <f t="shared" si="1"/>
        <v>450</v>
      </c>
    </row>
    <row r="55" spans="2:7" ht="30" customHeight="1">
      <c r="B55" s="365">
        <v>51</v>
      </c>
      <c r="C55" s="345">
        <v>240</v>
      </c>
      <c r="D55" s="346" t="s">
        <v>62</v>
      </c>
      <c r="E55" s="347" t="s">
        <v>553</v>
      </c>
      <c r="F55" s="348">
        <v>21</v>
      </c>
      <c r="G55" s="350">
        <f t="shared" si="1"/>
        <v>5040</v>
      </c>
    </row>
    <row r="56" spans="2:7" ht="30" customHeight="1">
      <c r="B56" s="365">
        <v>52</v>
      </c>
      <c r="C56" s="345">
        <v>240</v>
      </c>
      <c r="D56" s="346" t="s">
        <v>62</v>
      </c>
      <c r="E56" s="347" t="s">
        <v>499</v>
      </c>
      <c r="F56" s="348">
        <v>15.3</v>
      </c>
      <c r="G56" s="350">
        <f t="shared" si="1"/>
        <v>3672</v>
      </c>
    </row>
    <row r="57" spans="2:7" ht="64.5" customHeight="1">
      <c r="B57" s="365">
        <v>53</v>
      </c>
      <c r="C57" s="345">
        <v>960</v>
      </c>
      <c r="D57" s="346" t="s">
        <v>583</v>
      </c>
      <c r="E57" s="347" t="s">
        <v>500</v>
      </c>
      <c r="F57" s="348">
        <v>2.6</v>
      </c>
      <c r="G57" s="350">
        <f t="shared" si="1"/>
        <v>2496</v>
      </c>
    </row>
    <row r="58" spans="2:7" ht="47.25" customHeight="1">
      <c r="B58" s="365">
        <v>54</v>
      </c>
      <c r="C58" s="345">
        <v>60</v>
      </c>
      <c r="D58" s="346" t="s">
        <v>62</v>
      </c>
      <c r="E58" s="347" t="s">
        <v>501</v>
      </c>
      <c r="F58" s="348">
        <v>14</v>
      </c>
      <c r="G58" s="350">
        <f t="shared" si="1"/>
        <v>840</v>
      </c>
    </row>
    <row r="59" spans="2:7" ht="43.5" customHeight="1">
      <c r="B59" s="365">
        <v>55</v>
      </c>
      <c r="C59" s="345">
        <v>3</v>
      </c>
      <c r="D59" s="346" t="s">
        <v>250</v>
      </c>
      <c r="E59" s="347" t="s">
        <v>502</v>
      </c>
      <c r="F59" s="348">
        <v>99</v>
      </c>
      <c r="G59" s="350">
        <f t="shared" si="1"/>
        <v>297</v>
      </c>
    </row>
    <row r="60" spans="2:7" ht="35.25" customHeight="1">
      <c r="B60" s="365">
        <v>56</v>
      </c>
      <c r="C60" s="345">
        <v>6</v>
      </c>
      <c r="D60" s="346" t="s">
        <v>250</v>
      </c>
      <c r="E60" s="347" t="s">
        <v>503</v>
      </c>
      <c r="F60" s="348">
        <v>141</v>
      </c>
      <c r="G60" s="350">
        <f t="shared" si="1"/>
        <v>846</v>
      </c>
    </row>
    <row r="61" spans="2:7" ht="30" customHeight="1">
      <c r="B61" s="365">
        <v>57</v>
      </c>
      <c r="C61" s="355">
        <v>60</v>
      </c>
      <c r="D61" s="356" t="s">
        <v>62</v>
      </c>
      <c r="E61" s="357" t="s">
        <v>504</v>
      </c>
      <c r="F61" s="348">
        <v>6.58</v>
      </c>
      <c r="G61" s="350">
        <f t="shared" si="1"/>
        <v>394.8</v>
      </c>
    </row>
    <row r="62" spans="2:7" ht="30" customHeight="1">
      <c r="B62" s="365">
        <v>58</v>
      </c>
      <c r="C62" s="355">
        <v>30</v>
      </c>
      <c r="D62" s="356" t="s">
        <v>62</v>
      </c>
      <c r="E62" s="357" t="s">
        <v>505</v>
      </c>
      <c r="F62" s="348">
        <v>14.21</v>
      </c>
      <c r="G62" s="350">
        <f t="shared" si="1"/>
        <v>426.3</v>
      </c>
    </row>
    <row r="63" spans="2:7" ht="30" customHeight="1">
      <c r="B63" s="365">
        <v>59</v>
      </c>
      <c r="C63" s="355">
        <v>120</v>
      </c>
      <c r="D63" s="356" t="s">
        <v>62</v>
      </c>
      <c r="E63" s="357" t="s">
        <v>506</v>
      </c>
      <c r="F63" s="348">
        <v>0.55000000000000004</v>
      </c>
      <c r="G63" s="350">
        <f t="shared" si="1"/>
        <v>66</v>
      </c>
    </row>
    <row r="64" spans="2:7" ht="30" customHeight="1">
      <c r="B64" s="365">
        <v>60</v>
      </c>
      <c r="C64" s="355">
        <v>60</v>
      </c>
      <c r="D64" s="356" t="s">
        <v>62</v>
      </c>
      <c r="E64" s="357" t="s">
        <v>506</v>
      </c>
      <c r="F64" s="348">
        <v>0.55000000000000004</v>
      </c>
      <c r="G64" s="350">
        <f t="shared" si="1"/>
        <v>33</v>
      </c>
    </row>
    <row r="65" spans="1:10" ht="30" customHeight="1">
      <c r="B65" s="365">
        <v>61</v>
      </c>
      <c r="C65" s="355">
        <v>90</v>
      </c>
      <c r="D65" s="356" t="s">
        <v>123</v>
      </c>
      <c r="E65" s="358" t="s">
        <v>507</v>
      </c>
      <c r="F65" s="348">
        <v>2.94</v>
      </c>
      <c r="G65" s="350">
        <f t="shared" si="1"/>
        <v>264.60000000000002</v>
      </c>
    </row>
    <row r="66" spans="1:10" ht="30" customHeight="1">
      <c r="B66" s="365">
        <v>62</v>
      </c>
      <c r="C66" s="359">
        <v>12</v>
      </c>
      <c r="D66" s="356" t="s">
        <v>508</v>
      </c>
      <c r="E66" s="357" t="s">
        <v>509</v>
      </c>
      <c r="F66" s="348">
        <v>5.2</v>
      </c>
      <c r="G66" s="350">
        <f t="shared" si="1"/>
        <v>62.4</v>
      </c>
    </row>
    <row r="67" spans="1:10" ht="30" customHeight="1">
      <c r="B67" s="365">
        <v>63</v>
      </c>
      <c r="C67" s="359">
        <v>12</v>
      </c>
      <c r="D67" s="356" t="s">
        <v>508</v>
      </c>
      <c r="E67" s="357" t="s">
        <v>510</v>
      </c>
      <c r="F67" s="348">
        <v>5.2</v>
      </c>
      <c r="G67" s="350">
        <f t="shared" si="1"/>
        <v>62.4</v>
      </c>
    </row>
    <row r="68" spans="1:10" ht="99.95" customHeight="1">
      <c r="B68" s="365">
        <v>64</v>
      </c>
      <c r="C68" s="345">
        <v>5</v>
      </c>
      <c r="D68" s="346" t="s">
        <v>62</v>
      </c>
      <c r="E68" s="347" t="s">
        <v>511</v>
      </c>
      <c r="F68" s="348">
        <v>55</v>
      </c>
      <c r="G68" s="350">
        <f t="shared" si="1"/>
        <v>275</v>
      </c>
    </row>
    <row r="69" spans="1:10" ht="99.95" customHeight="1">
      <c r="B69" s="365">
        <v>65</v>
      </c>
      <c r="C69" s="345">
        <v>9</v>
      </c>
      <c r="D69" s="346" t="s">
        <v>62</v>
      </c>
      <c r="E69" s="347" t="s">
        <v>512</v>
      </c>
      <c r="F69" s="348">
        <v>89</v>
      </c>
      <c r="G69" s="350">
        <f t="shared" ref="G69:G77" si="2">C69*F69</f>
        <v>801</v>
      </c>
    </row>
    <row r="70" spans="1:10" ht="99.95" customHeight="1">
      <c r="B70" s="365">
        <v>66</v>
      </c>
      <c r="C70" s="345">
        <v>5</v>
      </c>
      <c r="D70" s="346" t="s">
        <v>126</v>
      </c>
      <c r="E70" s="347" t="s">
        <v>513</v>
      </c>
      <c r="F70" s="348">
        <v>1250</v>
      </c>
      <c r="G70" s="350">
        <f t="shared" si="2"/>
        <v>6250</v>
      </c>
    </row>
    <row r="71" spans="1:10" ht="99.95" customHeight="1">
      <c r="A71" s="262"/>
      <c r="B71" s="365">
        <v>67</v>
      </c>
      <c r="C71" s="345">
        <v>4</v>
      </c>
      <c r="D71" s="346" t="s">
        <v>126</v>
      </c>
      <c r="E71" s="347" t="s">
        <v>514</v>
      </c>
      <c r="F71" s="348">
        <v>890</v>
      </c>
      <c r="G71" s="350">
        <f t="shared" si="2"/>
        <v>3560</v>
      </c>
    </row>
    <row r="72" spans="1:10" ht="99.95" customHeight="1">
      <c r="B72" s="365">
        <v>68</v>
      </c>
      <c r="C72" s="345">
        <v>2</v>
      </c>
      <c r="D72" s="346" t="s">
        <v>126</v>
      </c>
      <c r="E72" s="347" t="s">
        <v>515</v>
      </c>
      <c r="F72" s="348">
        <v>105.6</v>
      </c>
      <c r="G72" s="350">
        <f t="shared" si="2"/>
        <v>211.2</v>
      </c>
    </row>
    <row r="73" spans="1:10" ht="99.95" customHeight="1">
      <c r="A73" s="262"/>
      <c r="B73" s="365">
        <v>69</v>
      </c>
      <c r="C73" s="345">
        <v>3</v>
      </c>
      <c r="D73" s="346" t="s">
        <v>126</v>
      </c>
      <c r="E73" s="347" t="s">
        <v>516</v>
      </c>
      <c r="F73" s="348">
        <v>352</v>
      </c>
      <c r="G73" s="350">
        <f t="shared" si="2"/>
        <v>1056</v>
      </c>
    </row>
    <row r="74" spans="1:10" ht="99.95" customHeight="1">
      <c r="B74" s="365">
        <v>70</v>
      </c>
      <c r="C74" s="345">
        <v>12</v>
      </c>
      <c r="D74" s="346" t="s">
        <v>62</v>
      </c>
      <c r="E74" s="347" t="s">
        <v>517</v>
      </c>
      <c r="F74" s="348">
        <v>15.6</v>
      </c>
      <c r="G74" s="350">
        <f t="shared" si="2"/>
        <v>187.2</v>
      </c>
    </row>
    <row r="75" spans="1:10" ht="99.95" customHeight="1">
      <c r="B75" s="365">
        <v>71</v>
      </c>
      <c r="C75" s="345">
        <v>6</v>
      </c>
      <c r="D75" s="346" t="s">
        <v>561</v>
      </c>
      <c r="E75" s="347" t="s">
        <v>518</v>
      </c>
      <c r="F75" s="348">
        <v>73.900000000000006</v>
      </c>
      <c r="G75" s="350">
        <f t="shared" si="2"/>
        <v>443.4</v>
      </c>
    </row>
    <row r="76" spans="1:10" ht="99.95" customHeight="1">
      <c r="B76" s="365">
        <v>72</v>
      </c>
      <c r="C76" s="345">
        <v>12</v>
      </c>
      <c r="D76" s="346" t="s">
        <v>62</v>
      </c>
      <c r="E76" s="347" t="s">
        <v>519</v>
      </c>
      <c r="F76" s="348">
        <v>31.18</v>
      </c>
      <c r="G76" s="350">
        <f t="shared" si="2"/>
        <v>374.16</v>
      </c>
    </row>
    <row r="77" spans="1:10" ht="30" customHeight="1" thickBot="1">
      <c r="B77" s="366">
        <v>73</v>
      </c>
      <c r="C77" s="360">
        <v>24</v>
      </c>
      <c r="D77" s="361" t="s">
        <v>63</v>
      </c>
      <c r="E77" s="362" t="s">
        <v>520</v>
      </c>
      <c r="F77" s="363">
        <v>70</v>
      </c>
      <c r="G77" s="364">
        <f t="shared" si="2"/>
        <v>1680</v>
      </c>
    </row>
    <row r="78" spans="1:10" ht="27.75" customHeight="1" thickBot="1">
      <c r="B78" s="769" t="s">
        <v>571</v>
      </c>
      <c r="C78" s="770"/>
      <c r="D78" s="770"/>
      <c r="E78" s="770"/>
      <c r="F78" s="771"/>
      <c r="G78" s="367">
        <f>SUM(G5:G77)</f>
        <v>377858.56</v>
      </c>
      <c r="I78" s="488"/>
    </row>
    <row r="79" spans="1:10" ht="24.75" customHeight="1" thickBot="1">
      <c r="F79" s="493" t="s">
        <v>94</v>
      </c>
      <c r="G79" s="469">
        <f>G78/12</f>
        <v>31488.21</v>
      </c>
      <c r="I79" s="488"/>
    </row>
    <row r="80" spans="1:10">
      <c r="I80" s="503"/>
      <c r="J80" s="503"/>
    </row>
    <row r="81" spans="6:6">
      <c r="F81" s="504"/>
    </row>
  </sheetData>
  <mergeCells count="3">
    <mergeCell ref="B78:F78"/>
    <mergeCell ref="B1:G1"/>
    <mergeCell ref="B3:G3"/>
  </mergeCells>
  <phoneticPr fontId="16" type="noConversion"/>
  <pageMargins left="0.51181102362204722" right="0.51181102362204722" top="1.5748031496062993" bottom="0.78740157480314965" header="0.31496062992125984" footer="0.31496062992125984"/>
  <pageSetup paperSize="9" scale="77" fitToHeight="0" orientation="portrait" r:id="rId1"/>
  <rowBreaks count="3" manualBreakCount="3">
    <brk id="19" max="6" man="1"/>
    <brk id="67" max="6" man="1"/>
    <brk id="72" max="6"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sheetPr>
  <dimension ref="B1:H61"/>
  <sheetViews>
    <sheetView showGridLines="0" topLeftCell="A4" zoomScale="90" zoomScaleNormal="90" zoomScaleSheetLayoutView="100" workbookViewId="0">
      <selection activeCell="F85" sqref="F85:G85"/>
    </sheetView>
  </sheetViews>
  <sheetFormatPr defaultRowHeight="15"/>
  <cols>
    <col min="1" max="1" width="3.85546875" customWidth="1"/>
    <col min="5" max="5" width="60.7109375" customWidth="1"/>
    <col min="6" max="6" width="9.140625" style="494"/>
    <col min="7" max="7" width="22.140625" customWidth="1"/>
    <col min="8" max="8" width="11.7109375" bestFit="1" customWidth="1"/>
  </cols>
  <sheetData>
    <row r="1" spans="2:7" ht="15.75">
      <c r="B1" s="772" t="s">
        <v>61</v>
      </c>
      <c r="C1" s="772"/>
      <c r="D1" s="772"/>
      <c r="E1" s="772"/>
      <c r="F1" s="772"/>
      <c r="G1" s="772"/>
    </row>
    <row r="2" spans="2:7" ht="15.75" thickBot="1"/>
    <row r="3" spans="2:7" ht="15.75" customHeight="1" thickBot="1">
      <c r="B3" s="776" t="s">
        <v>60</v>
      </c>
      <c r="C3" s="777"/>
      <c r="D3" s="777"/>
      <c r="E3" s="777"/>
      <c r="F3" s="777"/>
      <c r="G3" s="778"/>
    </row>
    <row r="4" spans="2:7" ht="26.25" thickBot="1">
      <c r="B4" s="379" t="s">
        <v>139</v>
      </c>
      <c r="C4" s="380" t="s">
        <v>581</v>
      </c>
      <c r="D4" s="380" t="s">
        <v>140</v>
      </c>
      <c r="E4" s="380" t="s">
        <v>141</v>
      </c>
      <c r="F4" s="380" t="s">
        <v>582</v>
      </c>
      <c r="G4" s="381" t="s">
        <v>142</v>
      </c>
    </row>
    <row r="5" spans="2:7" ht="99.95" customHeight="1">
      <c r="B5" s="368">
        <v>1</v>
      </c>
      <c r="C5" s="369">
        <v>24</v>
      </c>
      <c r="D5" s="369" t="s">
        <v>62</v>
      </c>
      <c r="E5" s="377" t="s">
        <v>521</v>
      </c>
      <c r="F5" s="371">
        <v>15.2</v>
      </c>
      <c r="G5" s="372">
        <f>F5*C5</f>
        <v>364.8</v>
      </c>
    </row>
    <row r="6" spans="2:7" ht="99.95" customHeight="1">
      <c r="B6" s="373">
        <v>2</v>
      </c>
      <c r="C6" s="374">
        <v>24</v>
      </c>
      <c r="D6" s="374" t="s">
        <v>62</v>
      </c>
      <c r="E6" s="370" t="s">
        <v>522</v>
      </c>
      <c r="F6" s="371">
        <v>17.2</v>
      </c>
      <c r="G6" s="372">
        <f t="shared" ref="G6:G30" si="0">F6*C6</f>
        <v>412.8</v>
      </c>
    </row>
    <row r="7" spans="2:7" ht="99.95" customHeight="1">
      <c r="B7" s="368">
        <v>3</v>
      </c>
      <c r="C7" s="374">
        <v>4</v>
      </c>
      <c r="D7" s="374" t="s">
        <v>62</v>
      </c>
      <c r="E7" s="370" t="s">
        <v>523</v>
      </c>
      <c r="F7" s="371">
        <v>35</v>
      </c>
      <c r="G7" s="372">
        <f t="shared" si="0"/>
        <v>140</v>
      </c>
    </row>
    <row r="8" spans="2:7" ht="99.95" customHeight="1">
      <c r="B8" s="373">
        <v>4</v>
      </c>
      <c r="C8" s="374">
        <v>1</v>
      </c>
      <c r="D8" s="374" t="s">
        <v>62</v>
      </c>
      <c r="E8" s="370" t="s">
        <v>524</v>
      </c>
      <c r="F8" s="371">
        <v>174.2</v>
      </c>
      <c r="G8" s="372">
        <f t="shared" si="0"/>
        <v>174.2</v>
      </c>
    </row>
    <row r="9" spans="2:7" ht="99.95" customHeight="1">
      <c r="B9" s="373">
        <v>5</v>
      </c>
      <c r="C9" s="374">
        <v>4</v>
      </c>
      <c r="D9" s="374" t="s">
        <v>62</v>
      </c>
      <c r="E9" s="375" t="s">
        <v>525</v>
      </c>
      <c r="F9" s="371">
        <v>135</v>
      </c>
      <c r="G9" s="372">
        <f t="shared" si="0"/>
        <v>540</v>
      </c>
    </row>
    <row r="10" spans="2:7" ht="99.95" customHeight="1">
      <c r="B10" s="368">
        <v>6</v>
      </c>
      <c r="C10" s="374">
        <v>12</v>
      </c>
      <c r="D10" s="374" t="s">
        <v>62</v>
      </c>
      <c r="E10" s="370" t="s">
        <v>526</v>
      </c>
      <c r="F10" s="371">
        <v>29.9</v>
      </c>
      <c r="G10" s="372">
        <f t="shared" si="0"/>
        <v>358.8</v>
      </c>
    </row>
    <row r="11" spans="2:7" ht="99.95" customHeight="1">
      <c r="B11" s="373">
        <v>7</v>
      </c>
      <c r="C11" s="374">
        <v>1</v>
      </c>
      <c r="D11" s="374" t="s">
        <v>627</v>
      </c>
      <c r="E11" s="370" t="s">
        <v>515</v>
      </c>
      <c r="F11" s="371">
        <v>125</v>
      </c>
      <c r="G11" s="372">
        <f t="shared" si="0"/>
        <v>125</v>
      </c>
    </row>
    <row r="12" spans="2:7" ht="99.95" customHeight="1">
      <c r="B12" s="368">
        <v>8</v>
      </c>
      <c r="C12" s="374">
        <v>6</v>
      </c>
      <c r="D12" s="374" t="s">
        <v>62</v>
      </c>
      <c r="E12" s="370" t="s">
        <v>527</v>
      </c>
      <c r="F12" s="371">
        <v>29.9</v>
      </c>
      <c r="G12" s="372">
        <f t="shared" si="0"/>
        <v>179.4</v>
      </c>
    </row>
    <row r="13" spans="2:7" ht="99.95" customHeight="1">
      <c r="B13" s="373">
        <v>9</v>
      </c>
      <c r="C13" s="374">
        <v>4</v>
      </c>
      <c r="D13" s="374" t="s">
        <v>250</v>
      </c>
      <c r="E13" s="370" t="s">
        <v>528</v>
      </c>
      <c r="F13" s="371">
        <v>180</v>
      </c>
      <c r="G13" s="372">
        <f t="shared" si="0"/>
        <v>720</v>
      </c>
    </row>
    <row r="14" spans="2:7" ht="99.95" customHeight="1">
      <c r="B14" s="368">
        <v>10</v>
      </c>
      <c r="C14" s="374">
        <v>1</v>
      </c>
      <c r="D14" s="374" t="s">
        <v>62</v>
      </c>
      <c r="E14" s="370" t="s">
        <v>529</v>
      </c>
      <c r="F14" s="371">
        <v>27</v>
      </c>
      <c r="G14" s="372">
        <f t="shared" si="0"/>
        <v>27</v>
      </c>
    </row>
    <row r="15" spans="2:7" ht="99.95" customHeight="1">
      <c r="B15" s="373">
        <v>11</v>
      </c>
      <c r="C15" s="374">
        <v>6</v>
      </c>
      <c r="D15" s="374" t="s">
        <v>62</v>
      </c>
      <c r="E15" s="370" t="s">
        <v>530</v>
      </c>
      <c r="F15" s="371">
        <v>18</v>
      </c>
      <c r="G15" s="372">
        <f t="shared" si="0"/>
        <v>108</v>
      </c>
    </row>
    <row r="16" spans="2:7" ht="99.95" customHeight="1">
      <c r="B16" s="368">
        <v>12</v>
      </c>
      <c r="C16" s="374">
        <v>1</v>
      </c>
      <c r="D16" s="374" t="s">
        <v>62</v>
      </c>
      <c r="E16" s="370" t="s">
        <v>446</v>
      </c>
      <c r="F16" s="371">
        <v>29.24</v>
      </c>
      <c r="G16" s="372">
        <f t="shared" si="0"/>
        <v>29.24</v>
      </c>
    </row>
    <row r="17" spans="2:8" ht="99.95" customHeight="1">
      <c r="B17" s="373">
        <v>13</v>
      </c>
      <c r="C17" s="374">
        <v>1</v>
      </c>
      <c r="D17" s="374" t="s">
        <v>62</v>
      </c>
      <c r="E17" s="376" t="s">
        <v>531</v>
      </c>
      <c r="F17" s="371">
        <v>125.2</v>
      </c>
      <c r="G17" s="372">
        <f t="shared" si="0"/>
        <v>125.2</v>
      </c>
    </row>
    <row r="18" spans="2:8" ht="99.95" customHeight="1">
      <c r="B18" s="368">
        <v>14</v>
      </c>
      <c r="C18" s="374">
        <v>12</v>
      </c>
      <c r="D18" s="374" t="s">
        <v>62</v>
      </c>
      <c r="E18" s="370" t="s">
        <v>532</v>
      </c>
      <c r="F18" s="371">
        <v>29.9</v>
      </c>
      <c r="G18" s="372">
        <f t="shared" si="0"/>
        <v>358.8</v>
      </c>
    </row>
    <row r="19" spans="2:8" ht="99.95" customHeight="1">
      <c r="B19" s="373">
        <v>15</v>
      </c>
      <c r="C19" s="374">
        <v>12</v>
      </c>
      <c r="D19" s="374" t="s">
        <v>62</v>
      </c>
      <c r="E19" s="370" t="s">
        <v>533</v>
      </c>
      <c r="F19" s="371">
        <v>8.1999999999999993</v>
      </c>
      <c r="G19" s="372">
        <f t="shared" si="0"/>
        <v>98.4</v>
      </c>
    </row>
    <row r="20" spans="2:8" ht="99.95" customHeight="1">
      <c r="B20" s="368">
        <v>16</v>
      </c>
      <c r="C20" s="374">
        <v>6</v>
      </c>
      <c r="D20" s="374" t="s">
        <v>62</v>
      </c>
      <c r="E20" s="370" t="s">
        <v>534</v>
      </c>
      <c r="F20" s="371">
        <v>7.04</v>
      </c>
      <c r="G20" s="372">
        <f t="shared" si="0"/>
        <v>42.24</v>
      </c>
    </row>
    <row r="21" spans="2:8" ht="99.95" customHeight="1">
      <c r="B21" s="373">
        <v>17</v>
      </c>
      <c r="C21" s="374">
        <v>1</v>
      </c>
      <c r="D21" s="374" t="s">
        <v>627</v>
      </c>
      <c r="E21" s="370" t="s">
        <v>535</v>
      </c>
      <c r="F21" s="371">
        <v>2240</v>
      </c>
      <c r="G21" s="372">
        <f t="shared" si="0"/>
        <v>2240</v>
      </c>
    </row>
    <row r="22" spans="2:8" ht="99.95" customHeight="1">
      <c r="B22" s="368">
        <v>18</v>
      </c>
      <c r="C22" s="374">
        <v>1</v>
      </c>
      <c r="D22" s="374" t="s">
        <v>627</v>
      </c>
      <c r="E22" s="370" t="s">
        <v>536</v>
      </c>
      <c r="F22" s="371">
        <v>1300</v>
      </c>
      <c r="G22" s="372">
        <f t="shared" si="0"/>
        <v>1300</v>
      </c>
    </row>
    <row r="23" spans="2:8" ht="99.95" customHeight="1">
      <c r="B23" s="373">
        <v>19</v>
      </c>
      <c r="C23" s="374">
        <v>8</v>
      </c>
      <c r="D23" s="374" t="s">
        <v>627</v>
      </c>
      <c r="E23" s="370" t="s">
        <v>537</v>
      </c>
      <c r="F23" s="371">
        <v>1362.31</v>
      </c>
      <c r="G23" s="372">
        <f t="shared" si="0"/>
        <v>10898.48</v>
      </c>
      <c r="H23" s="167"/>
    </row>
    <row r="24" spans="2:8" ht="99.95" customHeight="1">
      <c r="B24" s="368">
        <v>20</v>
      </c>
      <c r="C24" s="374">
        <v>14</v>
      </c>
      <c r="D24" s="374" t="s">
        <v>250</v>
      </c>
      <c r="E24" s="370" t="s">
        <v>538</v>
      </c>
      <c r="F24" s="371">
        <v>99.9</v>
      </c>
      <c r="G24" s="372">
        <f t="shared" si="0"/>
        <v>1398.6</v>
      </c>
    </row>
    <row r="25" spans="2:8" ht="99.95" customHeight="1">
      <c r="B25" s="373">
        <v>21</v>
      </c>
      <c r="C25" s="374">
        <v>1</v>
      </c>
      <c r="D25" s="374" t="s">
        <v>627</v>
      </c>
      <c r="E25" s="370" t="s">
        <v>539</v>
      </c>
      <c r="F25" s="371">
        <v>125</v>
      </c>
      <c r="G25" s="372">
        <f t="shared" si="0"/>
        <v>125</v>
      </c>
    </row>
    <row r="26" spans="2:8" ht="99.95" customHeight="1">
      <c r="B26" s="368">
        <v>22</v>
      </c>
      <c r="C26" s="374">
        <v>12</v>
      </c>
      <c r="D26" s="374" t="s">
        <v>62</v>
      </c>
      <c r="E26" s="370" t="s">
        <v>540</v>
      </c>
      <c r="F26" s="371">
        <v>32.86</v>
      </c>
      <c r="G26" s="372">
        <f t="shared" si="0"/>
        <v>394.32</v>
      </c>
    </row>
    <row r="27" spans="2:8" ht="99.95" customHeight="1">
      <c r="B27" s="373">
        <v>23</v>
      </c>
      <c r="C27" s="374">
        <v>2</v>
      </c>
      <c r="D27" s="374" t="s">
        <v>62</v>
      </c>
      <c r="E27" s="370" t="s">
        <v>541</v>
      </c>
      <c r="F27" s="371">
        <v>41</v>
      </c>
      <c r="G27" s="372">
        <f t="shared" si="0"/>
        <v>82</v>
      </c>
    </row>
    <row r="28" spans="2:8" ht="99.95" customHeight="1">
      <c r="B28" s="368">
        <v>24</v>
      </c>
      <c r="C28" s="374">
        <v>1</v>
      </c>
      <c r="D28" s="374" t="s">
        <v>62</v>
      </c>
      <c r="E28" s="370" t="s">
        <v>542</v>
      </c>
      <c r="F28" s="371">
        <v>19.5</v>
      </c>
      <c r="G28" s="372">
        <f t="shared" si="0"/>
        <v>19.5</v>
      </c>
    </row>
    <row r="29" spans="2:8" ht="99.95" customHeight="1">
      <c r="B29" s="373">
        <v>25</v>
      </c>
      <c r="C29" s="374">
        <f>(10*4*5*4*12)</f>
        <v>9600</v>
      </c>
      <c r="D29" s="374" t="s">
        <v>628</v>
      </c>
      <c r="E29" s="370" t="s">
        <v>543</v>
      </c>
      <c r="F29" s="371">
        <v>5.0199999999999996</v>
      </c>
      <c r="G29" s="372">
        <f t="shared" si="0"/>
        <v>48192</v>
      </c>
    </row>
    <row r="30" spans="2:8" ht="99.95" customHeight="1" thickBot="1">
      <c r="B30" s="368">
        <v>26</v>
      </c>
      <c r="C30" s="374">
        <f>(20*C29)/1000*2</f>
        <v>384</v>
      </c>
      <c r="D30" s="374" t="s">
        <v>583</v>
      </c>
      <c r="E30" s="370" t="s">
        <v>544</v>
      </c>
      <c r="F30" s="371">
        <v>28</v>
      </c>
      <c r="G30" s="372">
        <f t="shared" si="0"/>
        <v>10752</v>
      </c>
    </row>
    <row r="31" spans="2:8" ht="15.75" thickBot="1">
      <c r="B31" s="779" t="s">
        <v>571</v>
      </c>
      <c r="C31" s="779"/>
      <c r="D31" s="779"/>
      <c r="E31" s="779"/>
      <c r="F31" s="780"/>
      <c r="G31" s="378">
        <f>SUM(G5:G30)</f>
        <v>79205.78</v>
      </c>
      <c r="H31" s="167">
        <f>'RESUMO GERAL'!I17</f>
        <v>0</v>
      </c>
    </row>
    <row r="32" spans="2:8" ht="15.75" thickBot="1">
      <c r="C32" s="258"/>
      <c r="G32" s="378">
        <f>G31/12</f>
        <v>6600.48</v>
      </c>
    </row>
    <row r="33" spans="3:7">
      <c r="C33" s="258"/>
      <c r="G33" s="483"/>
    </row>
    <row r="34" spans="3:7">
      <c r="C34" s="258"/>
    </row>
    <row r="35" spans="3:7">
      <c r="C35" s="258"/>
    </row>
    <row r="36" spans="3:7">
      <c r="C36" s="258"/>
    </row>
    <row r="37" spans="3:7">
      <c r="C37" s="258"/>
    </row>
    <row r="38" spans="3:7">
      <c r="C38" s="258"/>
    </row>
    <row r="39" spans="3:7">
      <c r="C39" s="258"/>
    </row>
    <row r="40" spans="3:7">
      <c r="C40" s="258"/>
    </row>
    <row r="41" spans="3:7">
      <c r="C41" s="258"/>
    </row>
    <row r="42" spans="3:7">
      <c r="C42" s="258"/>
    </row>
    <row r="43" spans="3:7">
      <c r="C43" s="258"/>
    </row>
    <row r="44" spans="3:7">
      <c r="C44" s="258"/>
    </row>
    <row r="45" spans="3:7">
      <c r="C45" s="258"/>
    </row>
    <row r="46" spans="3:7">
      <c r="C46" s="258"/>
    </row>
    <row r="47" spans="3:7">
      <c r="C47" s="258"/>
    </row>
    <row r="48" spans="3:7">
      <c r="C48" s="258"/>
    </row>
    <row r="49" spans="3:3">
      <c r="C49" s="258"/>
    </row>
    <row r="50" spans="3:3">
      <c r="C50" s="258"/>
    </row>
    <row r="51" spans="3:3">
      <c r="C51" s="258"/>
    </row>
    <row r="52" spans="3:3">
      <c r="C52" s="258"/>
    </row>
    <row r="53" spans="3:3">
      <c r="C53" s="258"/>
    </row>
    <row r="54" spans="3:3">
      <c r="C54" s="258"/>
    </row>
    <row r="55" spans="3:3">
      <c r="C55" s="258"/>
    </row>
    <row r="56" spans="3:3">
      <c r="C56" s="258"/>
    </row>
    <row r="57" spans="3:3">
      <c r="C57" s="258"/>
    </row>
    <row r="58" spans="3:3">
      <c r="C58" s="258"/>
    </row>
    <row r="59" spans="3:3">
      <c r="C59" s="258"/>
    </row>
    <row r="60" spans="3:3">
      <c r="C60" s="258"/>
    </row>
    <row r="61" spans="3:3">
      <c r="C61" s="258"/>
    </row>
  </sheetData>
  <mergeCells count="3">
    <mergeCell ref="B3:G3"/>
    <mergeCell ref="B31:F31"/>
    <mergeCell ref="B1:G1"/>
  </mergeCells>
  <phoneticPr fontId="16" type="noConversion"/>
  <pageMargins left="0.511811024" right="0.511811024" top="0.78740157499999996" bottom="0.78740157499999996" header="0.31496062000000002" footer="0.31496062000000002"/>
  <pageSetup paperSize="9" scale="6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sheetPr>
  <dimension ref="A2:K46"/>
  <sheetViews>
    <sheetView showGridLines="0" topLeftCell="A40" zoomScaleNormal="100" zoomScaleSheetLayoutView="100" workbookViewId="0">
      <selection activeCell="D33" sqref="D33"/>
    </sheetView>
  </sheetViews>
  <sheetFormatPr defaultColWidth="8.85546875" defaultRowHeight="15"/>
  <cols>
    <col min="1" max="1" width="16.42578125" style="1" customWidth="1"/>
    <col min="2" max="2" width="64.42578125" style="2" customWidth="1"/>
    <col min="3" max="3" width="10.42578125" style="1" customWidth="1"/>
    <col min="4" max="4" width="12" style="495" customWidth="1"/>
    <col min="5" max="5" width="15.5703125" style="3" customWidth="1"/>
    <col min="6" max="6" width="8.85546875" style="2"/>
    <col min="7" max="7" width="8.28515625" bestFit="1" customWidth="1"/>
    <col min="8" max="9" width="8.5703125" bestFit="1" customWidth="1"/>
    <col min="10" max="11" width="9.140625" customWidth="1"/>
    <col min="12" max="16384" width="8.85546875" style="2"/>
  </cols>
  <sheetData>
    <row r="2" spans="1:5">
      <c r="A2" s="790" t="s">
        <v>573</v>
      </c>
      <c r="B2" s="790"/>
      <c r="C2" s="790"/>
      <c r="D2" s="790"/>
      <c r="E2" s="790"/>
    </row>
    <row r="3" spans="1:5">
      <c r="A3" s="790"/>
      <c r="B3" s="790"/>
      <c r="C3" s="790"/>
      <c r="D3" s="790"/>
      <c r="E3" s="790"/>
    </row>
    <row r="4" spans="1:5">
      <c r="A4" s="790"/>
      <c r="B4" s="790"/>
      <c r="C4" s="790"/>
      <c r="D4" s="790"/>
      <c r="E4" s="790"/>
    </row>
    <row r="5" spans="1:5" ht="15.75">
      <c r="A5" s="791" t="s">
        <v>474</v>
      </c>
      <c r="B5" s="791"/>
      <c r="C5" s="791"/>
      <c r="D5" s="791"/>
      <c r="E5" s="791"/>
    </row>
    <row r="6" spans="1:5" ht="15.75" thickBot="1"/>
    <row r="7" spans="1:5" ht="30" customHeight="1" thickBot="1">
      <c r="A7" s="394" t="s">
        <v>253</v>
      </c>
      <c r="B7" s="393" t="s">
        <v>254</v>
      </c>
      <c r="C7" s="386" t="s">
        <v>255</v>
      </c>
      <c r="D7" s="496" t="s">
        <v>138</v>
      </c>
      <c r="E7" s="387" t="s">
        <v>295</v>
      </c>
    </row>
    <row r="8" spans="1:5" ht="30" customHeight="1" thickBot="1">
      <c r="A8" s="792" t="s">
        <v>475</v>
      </c>
      <c r="B8" s="382" t="s">
        <v>545</v>
      </c>
      <c r="C8" s="383">
        <v>4</v>
      </c>
      <c r="D8" s="497"/>
      <c r="E8" s="384">
        <f>C8*D8</f>
        <v>0</v>
      </c>
    </row>
    <row r="9" spans="1:5" ht="30" customHeight="1" thickBot="1">
      <c r="A9" s="793"/>
      <c r="B9" s="382" t="s">
        <v>546</v>
      </c>
      <c r="C9" s="383">
        <v>4</v>
      </c>
      <c r="D9" s="497"/>
      <c r="E9" s="384">
        <f>C9*D9</f>
        <v>0</v>
      </c>
    </row>
    <row r="10" spans="1:5" ht="30" customHeight="1" thickBot="1">
      <c r="A10" s="793"/>
      <c r="B10" s="382" t="s">
        <v>547</v>
      </c>
      <c r="C10" s="383">
        <v>2</v>
      </c>
      <c r="D10" s="497"/>
      <c r="E10" s="384">
        <f>C10*D10</f>
        <v>0</v>
      </c>
    </row>
    <row r="11" spans="1:5" ht="30" customHeight="1" thickBot="1">
      <c r="A11" s="794"/>
      <c r="B11" s="382" t="s">
        <v>548</v>
      </c>
      <c r="C11" s="383">
        <v>1</v>
      </c>
      <c r="D11" s="497"/>
      <c r="E11" s="384">
        <f>C11*D11</f>
        <v>0</v>
      </c>
    </row>
    <row r="12" spans="1:5" ht="30" customHeight="1" thickBot="1">
      <c r="A12" s="151"/>
      <c r="B12" s="152"/>
      <c r="C12" s="787" t="s">
        <v>157</v>
      </c>
      <c r="D12" s="787"/>
      <c r="E12" s="389">
        <f>SUM(E8:E11)</f>
        <v>0</v>
      </c>
    </row>
    <row r="13" spans="1:5" ht="30" customHeight="1" thickBot="1">
      <c r="A13" s="151"/>
      <c r="B13" s="152"/>
      <c r="C13" s="782" t="s">
        <v>96</v>
      </c>
      <c r="D13" s="783"/>
      <c r="E13" s="153">
        <f>E12/12</f>
        <v>0</v>
      </c>
    </row>
    <row r="14" spans="1:5" ht="30" customHeight="1" thickBot="1">
      <c r="A14" s="151"/>
      <c r="B14" s="152"/>
      <c r="C14" s="154"/>
      <c r="D14" s="15"/>
      <c r="E14" s="155"/>
    </row>
    <row r="15" spans="1:5" ht="30" customHeight="1" thickBot="1">
      <c r="A15" s="394" t="s">
        <v>253</v>
      </c>
      <c r="B15" s="393" t="s">
        <v>254</v>
      </c>
      <c r="C15" s="386" t="s">
        <v>255</v>
      </c>
      <c r="D15" s="496" t="s">
        <v>138</v>
      </c>
      <c r="E15" s="387" t="s">
        <v>295</v>
      </c>
    </row>
    <row r="16" spans="1:5" ht="30" customHeight="1" thickBot="1">
      <c r="A16" s="785" t="s">
        <v>476</v>
      </c>
      <c r="B16" s="382" t="s">
        <v>545</v>
      </c>
      <c r="C16" s="383">
        <v>4</v>
      </c>
      <c r="D16" s="498"/>
      <c r="E16" s="384">
        <f>C16*D16</f>
        <v>0</v>
      </c>
    </row>
    <row r="17" spans="1:10" ht="30" customHeight="1" thickBot="1">
      <c r="A17" s="785"/>
      <c r="B17" s="382" t="s">
        <v>546</v>
      </c>
      <c r="C17" s="383">
        <v>4</v>
      </c>
      <c r="D17" s="498"/>
      <c r="E17" s="384">
        <f>C17*D17</f>
        <v>0</v>
      </c>
    </row>
    <row r="18" spans="1:10" ht="30" customHeight="1" thickBot="1">
      <c r="A18" s="785"/>
      <c r="B18" s="382" t="s">
        <v>547</v>
      </c>
      <c r="C18" s="383">
        <v>2</v>
      </c>
      <c r="D18" s="498"/>
      <c r="E18" s="384">
        <f>C18*D18</f>
        <v>0</v>
      </c>
    </row>
    <row r="19" spans="1:10" ht="30" customHeight="1" thickBot="1">
      <c r="A19" s="795"/>
      <c r="B19" s="382" t="s">
        <v>548</v>
      </c>
      <c r="C19" s="383">
        <v>1</v>
      </c>
      <c r="D19" s="498"/>
      <c r="E19" s="384">
        <f>C19*D19</f>
        <v>0</v>
      </c>
    </row>
    <row r="20" spans="1:10" ht="30" customHeight="1" thickBot="1">
      <c r="A20" s="151"/>
      <c r="B20" s="152"/>
      <c r="C20" s="787" t="s">
        <v>157</v>
      </c>
      <c r="D20" s="787"/>
      <c r="E20" s="389">
        <f>SUM(E16:E19)</f>
        <v>0</v>
      </c>
    </row>
    <row r="21" spans="1:10" ht="30" customHeight="1" thickBot="1">
      <c r="A21" s="151"/>
      <c r="B21" s="152"/>
      <c r="C21" s="782" t="s">
        <v>96</v>
      </c>
      <c r="D21" s="783"/>
      <c r="E21" s="153">
        <f>E20/12</f>
        <v>0</v>
      </c>
    </row>
    <row r="22" spans="1:10" ht="30" customHeight="1" thickBot="1">
      <c r="A22" s="151"/>
      <c r="B22" s="152"/>
      <c r="C22" s="154"/>
      <c r="D22" s="15"/>
      <c r="E22" s="155"/>
    </row>
    <row r="23" spans="1:10" ht="30" customHeight="1" thickBot="1">
      <c r="A23" s="517" t="s">
        <v>253</v>
      </c>
      <c r="B23" s="393" t="s">
        <v>254</v>
      </c>
      <c r="C23" s="386" t="s">
        <v>255</v>
      </c>
      <c r="D23" s="496" t="s">
        <v>138</v>
      </c>
      <c r="E23" s="387" t="s">
        <v>295</v>
      </c>
    </row>
    <row r="24" spans="1:10" ht="30" customHeight="1" thickBot="1">
      <c r="A24" s="781" t="s">
        <v>477</v>
      </c>
      <c r="B24" s="382" t="s">
        <v>545</v>
      </c>
      <c r="C24" s="390">
        <v>4</v>
      </c>
      <c r="D24" s="391"/>
      <c r="E24" s="392">
        <f>C24*D24</f>
        <v>0</v>
      </c>
    </row>
    <row r="25" spans="1:10" ht="30" customHeight="1" thickBot="1">
      <c r="A25" s="781"/>
      <c r="B25" s="382" t="s">
        <v>546</v>
      </c>
      <c r="C25" s="383">
        <v>4</v>
      </c>
      <c r="D25" s="384"/>
      <c r="E25" s="385">
        <f>C25*D25</f>
        <v>0</v>
      </c>
      <c r="J25" s="518"/>
    </row>
    <row r="26" spans="1:10" ht="30" customHeight="1" thickBot="1">
      <c r="A26" s="781"/>
      <c r="B26" s="382" t="s">
        <v>549</v>
      </c>
      <c r="C26" s="383">
        <v>2</v>
      </c>
      <c r="D26" s="384"/>
      <c r="E26" s="385">
        <f>C26*D26</f>
        <v>0</v>
      </c>
    </row>
    <row r="27" spans="1:10" ht="30" customHeight="1" thickBot="1">
      <c r="A27" s="781"/>
      <c r="B27" s="382" t="s">
        <v>550</v>
      </c>
      <c r="C27" s="383">
        <v>1</v>
      </c>
      <c r="D27" s="384"/>
      <c r="E27" s="385">
        <f>C27*D27</f>
        <v>0</v>
      </c>
    </row>
    <row r="28" spans="1:10" ht="30" customHeight="1" thickBot="1">
      <c r="A28" s="395"/>
      <c r="B28" s="152"/>
      <c r="C28" s="788" t="s">
        <v>157</v>
      </c>
      <c r="D28" s="789"/>
      <c r="E28" s="388">
        <f>SUM(E24:E27)</f>
        <v>0</v>
      </c>
    </row>
    <row r="29" spans="1:10" ht="30" customHeight="1" thickBot="1">
      <c r="A29"/>
      <c r="B29" s="152"/>
      <c r="C29" s="782" t="s">
        <v>96</v>
      </c>
      <c r="D29" s="783"/>
      <c r="E29" s="153">
        <f>E28/12</f>
        <v>0</v>
      </c>
    </row>
    <row r="30" spans="1:10" ht="19.5" customHeight="1" thickBot="1">
      <c r="A30" s="151"/>
      <c r="B30" s="152"/>
      <c r="C30" s="154"/>
      <c r="D30" s="15"/>
      <c r="E30" s="155"/>
    </row>
    <row r="31" spans="1:10" ht="50.1" customHeight="1" thickBot="1">
      <c r="A31" s="394" t="s">
        <v>253</v>
      </c>
      <c r="B31" s="393" t="s">
        <v>254</v>
      </c>
      <c r="C31" s="386" t="s">
        <v>255</v>
      </c>
      <c r="D31" s="496" t="s">
        <v>138</v>
      </c>
      <c r="E31" s="387" t="s">
        <v>295</v>
      </c>
    </row>
    <row r="32" spans="1:10" ht="257.25" customHeight="1" thickBot="1">
      <c r="A32" s="784" t="s">
        <v>478</v>
      </c>
      <c r="B32" s="521" t="s">
        <v>479</v>
      </c>
      <c r="C32" s="397">
        <v>4</v>
      </c>
      <c r="D32" s="384"/>
      <c r="E32" s="384">
        <f>C32*D32</f>
        <v>0</v>
      </c>
    </row>
    <row r="33" spans="1:8" ht="222.75" customHeight="1">
      <c r="A33" s="785"/>
      <c r="B33" s="520" t="s">
        <v>480</v>
      </c>
      <c r="C33" s="611">
        <v>4</v>
      </c>
      <c r="D33" s="524"/>
      <c r="E33" s="524">
        <f>C33*D33</f>
        <v>0</v>
      </c>
    </row>
    <row r="34" spans="1:8" ht="34.5" customHeight="1">
      <c r="A34" s="785"/>
      <c r="B34" s="519" t="s">
        <v>631</v>
      </c>
      <c r="C34" s="614"/>
      <c r="D34" s="615"/>
      <c r="E34" s="615"/>
    </row>
    <row r="35" spans="1:8" ht="50.1" customHeight="1" thickBot="1">
      <c r="A35" s="786"/>
      <c r="B35" s="610"/>
      <c r="C35" s="612"/>
      <c r="D35" s="613"/>
      <c r="E35" s="613"/>
    </row>
    <row r="36" spans="1:8" ht="50.1" customHeight="1" thickBot="1">
      <c r="B36" s="152"/>
      <c r="C36" s="787" t="s">
        <v>157</v>
      </c>
      <c r="D36" s="787"/>
      <c r="E36" s="388">
        <f>SUM(E32:E35)</f>
        <v>0</v>
      </c>
    </row>
    <row r="37" spans="1:8" ht="15.75" thickBot="1">
      <c r="B37" s="152"/>
      <c r="C37" s="782" t="s">
        <v>96</v>
      </c>
      <c r="D37" s="783"/>
      <c r="E37" s="153">
        <f>E36/12</f>
        <v>0</v>
      </c>
    </row>
    <row r="38" spans="1:8">
      <c r="A38" s="151"/>
      <c r="B38" s="152"/>
      <c r="C38" s="154"/>
      <c r="D38" s="15"/>
      <c r="E38" s="155"/>
    </row>
    <row r="40" spans="1:8" ht="15.75" thickBot="1">
      <c r="H40" s="162"/>
    </row>
    <row r="41" spans="1:8" ht="21" customHeight="1" thickBot="1">
      <c r="A41" s="178" t="s">
        <v>1</v>
      </c>
      <c r="B41" s="179" t="s">
        <v>148</v>
      </c>
      <c r="C41" s="180" t="s">
        <v>96</v>
      </c>
      <c r="D41" s="499" t="s">
        <v>1</v>
      </c>
    </row>
    <row r="42" spans="1:8" ht="21" customHeight="1">
      <c r="A42" s="157" t="s">
        <v>0</v>
      </c>
      <c r="B42" s="158" t="s">
        <v>473</v>
      </c>
      <c r="C42" s="226">
        <f>E13</f>
        <v>0</v>
      </c>
      <c r="D42" s="500" t="s">
        <v>0</v>
      </c>
    </row>
    <row r="43" spans="1:8">
      <c r="A43" s="100" t="s">
        <v>2</v>
      </c>
      <c r="B43" s="112" t="s">
        <v>632</v>
      </c>
      <c r="C43" s="156">
        <f>E21</f>
        <v>0</v>
      </c>
      <c r="D43" s="501" t="s">
        <v>2</v>
      </c>
    </row>
    <row r="44" spans="1:8">
      <c r="A44" s="100" t="s">
        <v>3</v>
      </c>
      <c r="B44" s="112" t="s">
        <v>633</v>
      </c>
      <c r="C44" s="156">
        <f>E29</f>
        <v>0</v>
      </c>
      <c r="D44" s="501" t="s">
        <v>3</v>
      </c>
    </row>
    <row r="45" spans="1:8">
      <c r="A45" s="100" t="s">
        <v>4</v>
      </c>
      <c r="B45" s="112" t="s">
        <v>634</v>
      </c>
      <c r="C45" s="156">
        <f>E37</f>
        <v>0</v>
      </c>
      <c r="D45" s="501" t="s">
        <v>4</v>
      </c>
    </row>
    <row r="46" spans="1:8">
      <c r="A46" s="100"/>
      <c r="B46" s="112"/>
      <c r="C46" s="156"/>
      <c r="D46" s="501"/>
    </row>
  </sheetData>
  <mergeCells count="14">
    <mergeCell ref="C21:D21"/>
    <mergeCell ref="A2:E4"/>
    <mergeCell ref="C20:D20"/>
    <mergeCell ref="C13:D13"/>
    <mergeCell ref="A5:E5"/>
    <mergeCell ref="A8:A11"/>
    <mergeCell ref="A16:A19"/>
    <mergeCell ref="C12:D12"/>
    <mergeCell ref="A24:A27"/>
    <mergeCell ref="C37:D37"/>
    <mergeCell ref="A32:A35"/>
    <mergeCell ref="C36:D36"/>
    <mergeCell ref="C28:D28"/>
    <mergeCell ref="C29:D29"/>
  </mergeCells>
  <phoneticPr fontId="16" type="noConversion"/>
  <pageMargins left="0.70866141732283472" right="0.70866141732283472" top="1.7716535433070868" bottom="0.98425196850393704" header="0.31496062992125984" footer="0.31496062992125984"/>
  <pageSetup paperSize="9" scale="72" fitToHeight="3" orientation="portrait" r:id="rId1"/>
  <rowBreaks count="2" manualBreakCount="2">
    <brk id="22" max="5" man="1"/>
    <brk id="29"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37</vt:i4>
      </vt:variant>
      <vt:variant>
        <vt:lpstr>Intervalos Nomeados</vt:lpstr>
      </vt:variant>
      <vt:variant>
        <vt:i4>29</vt:i4>
      </vt:variant>
    </vt:vector>
  </HeadingPairs>
  <TitlesOfParts>
    <vt:vector size="66" baseType="lpstr">
      <vt:lpstr>Sinteses de CCT's</vt:lpstr>
      <vt:lpstr>BASE</vt:lpstr>
      <vt:lpstr>RESUMO GERAL</vt:lpstr>
      <vt:lpstr>1------------------------------</vt:lpstr>
      <vt:lpstr>LOTE 1 - CONTAGEM</vt:lpstr>
      <vt:lpstr>RESUMO 1</vt:lpstr>
      <vt:lpstr>MATERIAIS 1</vt:lpstr>
      <vt:lpstr>FERRAMENTAS E EQUIPAMENTO 1</vt:lpstr>
      <vt:lpstr>UNIFORMES 1</vt:lpstr>
      <vt:lpstr>UNIFORMES 1.1</vt:lpstr>
      <vt:lpstr>EPIS 1.1</vt:lpstr>
      <vt:lpstr>EPCS 1</vt:lpstr>
      <vt:lpstr>CURSOS 1.2</vt:lpstr>
      <vt:lpstr>Equipamentos - MLP</vt:lpstr>
      <vt:lpstr>Limpeza M²</vt:lpstr>
      <vt:lpstr>1.1</vt:lpstr>
      <vt:lpstr>1.2</vt:lpstr>
      <vt:lpstr>1.3</vt:lpstr>
      <vt:lpstr>1.4</vt:lpstr>
      <vt:lpstr>1.5</vt:lpstr>
      <vt:lpstr>1.6</vt:lpstr>
      <vt:lpstr>1.7</vt:lpstr>
      <vt:lpstr>1.8</vt:lpstr>
      <vt:lpstr>1.9</vt:lpstr>
      <vt:lpstr>1.11</vt:lpstr>
      <vt:lpstr>1.12</vt:lpstr>
      <vt:lpstr>1.13</vt:lpstr>
      <vt:lpstr>1.14</vt:lpstr>
      <vt:lpstr>1.15</vt:lpstr>
      <vt:lpstr>Planilha3</vt:lpstr>
      <vt:lpstr>Planilha2</vt:lpstr>
      <vt:lpstr>Planilha1</vt:lpstr>
      <vt:lpstr>2------------------------------</vt:lpstr>
      <vt:lpstr>3------------------------------</vt:lpstr>
      <vt:lpstr>4------------------------------</vt:lpstr>
      <vt:lpstr>5------------------------------</vt:lpstr>
      <vt:lpstr>6------------------------------</vt:lpstr>
      <vt:lpstr>'1.1'!Area_de_impressao</vt:lpstr>
      <vt:lpstr>'1.11'!Area_de_impressao</vt:lpstr>
      <vt:lpstr>'1.12'!Area_de_impressao</vt:lpstr>
      <vt:lpstr>'1.13'!Area_de_impressao</vt:lpstr>
      <vt:lpstr>'1.14'!Area_de_impressao</vt:lpstr>
      <vt:lpstr>'1.2'!Area_de_impressao</vt:lpstr>
      <vt:lpstr>'1.3'!Area_de_impressao</vt:lpstr>
      <vt:lpstr>'1.4'!Area_de_impressao</vt:lpstr>
      <vt:lpstr>'1.5'!Area_de_impressao</vt:lpstr>
      <vt:lpstr>'1.6'!Area_de_impressao</vt:lpstr>
      <vt:lpstr>'1.7'!Area_de_impressao</vt:lpstr>
      <vt:lpstr>'1.8'!Area_de_impressao</vt:lpstr>
      <vt:lpstr>'1.9'!Area_de_impressao</vt:lpstr>
      <vt:lpstr>'2------------------------------'!Area_de_impressao</vt:lpstr>
      <vt:lpstr>'3------------------------------'!Area_de_impressao</vt:lpstr>
      <vt:lpstr>'4------------------------------'!Area_de_impressao</vt:lpstr>
      <vt:lpstr>'5------------------------------'!Area_de_impressao</vt:lpstr>
      <vt:lpstr>'6------------------------------'!Area_de_impressao</vt:lpstr>
      <vt:lpstr>'CURSOS 1.2'!Area_de_impressao</vt:lpstr>
      <vt:lpstr>'EPCS 1'!Area_de_impressao</vt:lpstr>
      <vt:lpstr>'EPIS 1.1'!Area_de_impressao</vt:lpstr>
      <vt:lpstr>'Equipamentos - MLP'!Area_de_impressao</vt:lpstr>
      <vt:lpstr>'FERRAMENTAS E EQUIPAMENTO 1'!Area_de_impressao</vt:lpstr>
      <vt:lpstr>'Limpeza M²'!Area_de_impressao</vt:lpstr>
      <vt:lpstr>'LOTE 1 - CONTAGEM'!Area_de_impressao</vt:lpstr>
      <vt:lpstr>'MATERIAIS 1'!Area_de_impressao</vt:lpstr>
      <vt:lpstr>'RESUMO 1'!Area_de_impressao</vt:lpstr>
      <vt:lpstr>'Sinteses de CCT''s'!Area_de_impressao</vt:lpstr>
      <vt:lpstr>'UNIFORMES 1'!Area_de_impressao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Tome de Freitas Campos</cp:lastModifiedBy>
  <cp:lastPrinted>2024-01-19T12:56:25Z</cp:lastPrinted>
  <dcterms:created xsi:type="dcterms:W3CDTF">2020-12-22T17:41:44Z</dcterms:created>
  <dcterms:modified xsi:type="dcterms:W3CDTF">2024-02-08T12:39:58Z</dcterms:modified>
</cp:coreProperties>
</file>